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9095" windowHeight="11325" firstSheet="3" activeTab="11"/>
  </bookViews>
  <sheets>
    <sheet name="งบแสดงฐานะการเงิน" sheetId="1" r:id="rId1"/>
    <sheet name="หมายเหตุงบทรัพย์สิน" sheetId="2" r:id="rId2"/>
    <sheet name="หมายเหตุเงินสดเงินฝาก" sheetId="3" r:id="rId3"/>
    <sheet name="หมายเหตุรายจ่ายค้างจ่าย" sheetId="4" r:id="rId4"/>
    <sheet name="เงินรับฝาก" sheetId="5" r:id="rId5"/>
    <sheet name="เงินสะสม" sheetId="6" r:id="rId6"/>
    <sheet name="จ่ายเงินสะสม" sheetId="7" r:id="rId7"/>
    <sheet name="Sheet1" sheetId="8" r:id="rId8"/>
    <sheet name="Sheet4" sheetId="14" r:id="rId9"/>
    <sheet name="รายจ่ายจากเงินรายรับ" sheetId="9" r:id="rId10"/>
    <sheet name="รายจ่ายจากเงินสะสม" sheetId="10" r:id="rId11"/>
    <sheet name="รายจ่ายตามแผนงาน" sheetId="11" r:id="rId12"/>
  </sheets>
  <definedNames>
    <definedName name="_xlnm.Print_Titles" localSheetId="8">Sheet4!$1:$4</definedName>
    <definedName name="_xlnm.Print_Titles" localSheetId="9">รายจ่ายจากเงินรายรับ!$1:$4</definedName>
    <definedName name="_xlnm.Print_Titles" localSheetId="10">รายจ่ายจากเงินสะสม!$1:$4</definedName>
    <definedName name="_xlnm.Print_Titles" localSheetId="1">หมายเหตุงบทรัพย์สิน!$1:$3</definedName>
    <definedName name="_xlnm.Print_Titles" localSheetId="2">หมายเหตุเงินสดเงินฝาก!$1:$3</definedName>
    <definedName name="_xlnm.Print_Titles" localSheetId="3">หมายเหตุรายจ่ายค้างจ่าย!$1:$3</definedName>
  </definedNames>
  <calcPr calcId="144525"/>
</workbook>
</file>

<file path=xl/calcChain.xml><?xml version="1.0" encoding="utf-8"?>
<calcChain xmlns="http://schemas.openxmlformats.org/spreadsheetml/2006/main">
  <c r="I35" i="3" l="1"/>
  <c r="I28" i="3"/>
  <c r="G49" i="5" l="1"/>
  <c r="C36" i="14" l="1"/>
  <c r="B36" i="14"/>
  <c r="L24" i="14"/>
  <c r="K24" i="14"/>
  <c r="H24" i="14"/>
  <c r="G24" i="14"/>
  <c r="E24" i="14"/>
  <c r="B24" i="14"/>
  <c r="D19" i="14"/>
  <c r="D17" i="14"/>
  <c r="D15" i="14"/>
  <c r="J13" i="14"/>
  <c r="J24" i="14" s="1"/>
  <c r="F13" i="14"/>
  <c r="F24" i="14" s="1"/>
  <c r="D13" i="14"/>
  <c r="I9" i="14"/>
  <c r="I24" i="14" s="1"/>
  <c r="D9" i="14"/>
  <c r="C9" i="14"/>
  <c r="C24" i="14" s="1"/>
  <c r="D24" i="14" l="1"/>
  <c r="C37" i="14"/>
  <c r="E33" i="11" l="1"/>
  <c r="E30" i="11"/>
  <c r="E31" i="11"/>
  <c r="E32" i="11"/>
  <c r="D17" i="9"/>
  <c r="D19" i="9"/>
  <c r="D25" i="9"/>
  <c r="H141" i="11"/>
  <c r="F8" i="11"/>
  <c r="E76" i="11" l="1"/>
  <c r="D140" i="11"/>
  <c r="C21" i="10" l="1"/>
  <c r="I21" i="10"/>
  <c r="E140" i="11"/>
  <c r="C37" i="10" l="1"/>
  <c r="B37" i="10"/>
  <c r="L25" i="10"/>
  <c r="K25" i="10"/>
  <c r="H25" i="10"/>
  <c r="G25" i="10"/>
  <c r="E25" i="10"/>
  <c r="D19" i="10"/>
  <c r="D17" i="10"/>
  <c r="D15" i="10"/>
  <c r="J13" i="10"/>
  <c r="J25" i="10" s="1"/>
  <c r="F13" i="10"/>
  <c r="F25" i="10" s="1"/>
  <c r="D13" i="10"/>
  <c r="I9" i="10"/>
  <c r="I25" i="10" s="1"/>
  <c r="D9" i="10"/>
  <c r="D25" i="10" s="1"/>
  <c r="C9" i="10"/>
  <c r="C25" i="10" s="1"/>
  <c r="B25" i="10"/>
  <c r="C38" i="10" l="1"/>
  <c r="D15" i="9"/>
  <c r="F52" i="11"/>
  <c r="E53" i="11"/>
  <c r="F53" i="11" s="1"/>
  <c r="F33" i="11"/>
  <c r="D13" i="9"/>
  <c r="E178" i="11"/>
  <c r="E183" i="11" s="1"/>
  <c r="J13" i="9"/>
  <c r="F13" i="9"/>
  <c r="F76" i="11"/>
  <c r="E51" i="11"/>
  <c r="F51" i="11" s="1"/>
  <c r="G78" i="11"/>
  <c r="D9" i="9"/>
  <c r="C9" i="9"/>
  <c r="G34" i="11"/>
  <c r="F178" i="11" l="1"/>
  <c r="F81" i="11"/>
  <c r="F77" i="11"/>
  <c r="E81" i="11"/>
  <c r="E80" i="11"/>
  <c r="E79" i="11"/>
  <c r="G79" i="11" s="1"/>
  <c r="E77" i="11"/>
  <c r="E72" i="11"/>
  <c r="E139" i="11"/>
  <c r="E138" i="11"/>
  <c r="E137" i="11"/>
  <c r="E136" i="11"/>
  <c r="F31" i="11"/>
  <c r="F30" i="11"/>
  <c r="F29" i="11" l="1"/>
  <c r="E29" i="11"/>
  <c r="E28" i="11"/>
  <c r="I9" i="9"/>
  <c r="C25" i="9"/>
  <c r="F206" i="11"/>
  <c r="E206" i="11"/>
  <c r="G204" i="11"/>
  <c r="G203" i="11"/>
  <c r="D206" i="11"/>
  <c r="G202" i="11"/>
  <c r="G181" i="11"/>
  <c r="G180" i="11"/>
  <c r="G179" i="11"/>
  <c r="F183" i="11"/>
  <c r="D183" i="11"/>
  <c r="E162" i="11"/>
  <c r="F160" i="11"/>
  <c r="F159" i="11"/>
  <c r="F158" i="11"/>
  <c r="F157" i="11"/>
  <c r="D162" i="11"/>
  <c r="G144" i="11"/>
  <c r="E144" i="11"/>
  <c r="H142" i="11"/>
  <c r="F144" i="11"/>
  <c r="H139" i="11"/>
  <c r="H138" i="11"/>
  <c r="H137" i="11"/>
  <c r="D144" i="11"/>
  <c r="H136" i="11"/>
  <c r="H135" i="11"/>
  <c r="F115" i="11"/>
  <c r="E119" i="11"/>
  <c r="D119" i="11"/>
  <c r="F98" i="11"/>
  <c r="E98" i="11"/>
  <c r="G96" i="11"/>
  <c r="G95" i="11"/>
  <c r="G94" i="11"/>
  <c r="G93" i="11"/>
  <c r="G81" i="11"/>
  <c r="G80" i="11"/>
  <c r="I77" i="11"/>
  <c r="G77" i="11"/>
  <c r="I76" i="11"/>
  <c r="G76" i="11"/>
  <c r="G75" i="11"/>
  <c r="G74" i="11"/>
  <c r="G73" i="11"/>
  <c r="G72" i="11"/>
  <c r="D83" i="11"/>
  <c r="E56" i="11"/>
  <c r="F50" i="11"/>
  <c r="F56" i="11" s="1"/>
  <c r="D56" i="11"/>
  <c r="G36" i="11"/>
  <c r="D36" i="11"/>
  <c r="G35" i="11"/>
  <c r="G33" i="11"/>
  <c r="G32" i="11"/>
  <c r="D38" i="11"/>
  <c r="G30" i="11"/>
  <c r="G28" i="11"/>
  <c r="G27" i="11"/>
  <c r="F7" i="11"/>
  <c r="F12" i="11" s="1"/>
  <c r="D12" i="11"/>
  <c r="C37" i="9"/>
  <c r="B37" i="9"/>
  <c r="L25" i="9"/>
  <c r="K25" i="9"/>
  <c r="J25" i="9"/>
  <c r="I25" i="9"/>
  <c r="H25" i="9"/>
  <c r="G25" i="9"/>
  <c r="F25" i="9"/>
  <c r="E25" i="9"/>
  <c r="B25" i="9"/>
  <c r="G83" i="11" l="1"/>
  <c r="G206" i="11"/>
  <c r="E38" i="11"/>
  <c r="G31" i="11"/>
  <c r="F83" i="11"/>
  <c r="D98" i="11"/>
  <c r="G98" i="11"/>
  <c r="F162" i="11"/>
  <c r="E12" i="11"/>
  <c r="G29" i="11"/>
  <c r="G38" i="11" s="1"/>
  <c r="F38" i="11"/>
  <c r="E83" i="11"/>
  <c r="F114" i="11"/>
  <c r="F119" i="11" s="1"/>
  <c r="G178" i="11"/>
  <c r="G183" i="11" s="1"/>
  <c r="H140" i="11"/>
  <c r="H144" i="11" s="1"/>
  <c r="C38" i="9"/>
  <c r="H14" i="6" l="1"/>
  <c r="H46" i="7"/>
  <c r="D46" i="7"/>
  <c r="F46" i="7"/>
  <c r="L46" i="7"/>
  <c r="L38" i="7"/>
  <c r="L18" i="7"/>
  <c r="L35" i="7"/>
  <c r="L36" i="7"/>
  <c r="L43" i="7"/>
  <c r="L39" i="7"/>
  <c r="L37" i="7"/>
  <c r="L34" i="7"/>
  <c r="H32" i="7"/>
  <c r="L32" i="7" s="1"/>
  <c r="H30" i="7"/>
  <c r="L30" i="7" s="1"/>
  <c r="L20" i="7"/>
  <c r="L16" i="7"/>
  <c r="L14" i="7"/>
  <c r="L12" i="7"/>
  <c r="L11" i="7"/>
  <c r="L9" i="7"/>
  <c r="L7" i="7"/>
  <c r="F10" i="6" l="1"/>
  <c r="F9" i="6"/>
  <c r="I28" i="8"/>
  <c r="G14" i="8"/>
  <c r="G13" i="8"/>
  <c r="G10" i="8"/>
  <c r="I21" i="8" s="1"/>
  <c r="I24" i="8" s="1"/>
  <c r="I30" i="8" s="1"/>
  <c r="G17" i="5"/>
  <c r="I31" i="8" l="1"/>
  <c r="G14" i="4" l="1"/>
  <c r="B26" i="2" l="1"/>
  <c r="E26" i="2"/>
  <c r="G50" i="3" l="1"/>
  <c r="G46" i="3"/>
  <c r="H63" i="3"/>
  <c r="L23" i="7"/>
  <c r="F23" i="7"/>
  <c r="H23" i="7" s="1"/>
  <c r="H7" i="7"/>
  <c r="H9" i="7"/>
  <c r="D23" i="7"/>
  <c r="G13" i="6" l="1"/>
  <c r="G10" i="6"/>
  <c r="H15" i="6" l="1"/>
  <c r="G21" i="6" s="1"/>
  <c r="G20" i="6" s="1"/>
  <c r="G54" i="3"/>
  <c r="H51" i="1"/>
  <c r="H45" i="1"/>
  <c r="H42" i="1"/>
  <c r="H16" i="1"/>
  <c r="H20" i="1" s="1"/>
  <c r="H46" i="1" l="1"/>
  <c r="H52" i="1"/>
  <c r="J52" i="1" s="1"/>
</calcChain>
</file>

<file path=xl/sharedStrings.xml><?xml version="1.0" encoding="utf-8"?>
<sst xmlns="http://schemas.openxmlformats.org/spreadsheetml/2006/main" count="780" uniqueCount="313">
  <si>
    <t>งบแสดงฐานะการเงิน</t>
  </si>
  <si>
    <t>ณ วันที่ 30 กันยายน 2558</t>
  </si>
  <si>
    <t>หมายเหตุ</t>
  </si>
  <si>
    <t xml:space="preserve">             หมายเหตุ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</si>
  <si>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</si>
  <si>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</si>
  <si>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</si>
  <si>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</si>
  <si>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เงินฝาก ก.ส.ท.</t>
  </si>
  <si>
    <t>รายได้จากรัฐบาลค้างรับ</t>
  </si>
  <si>
    <t>ลูกหนี้ค่าภาษี</t>
  </si>
  <si>
    <t xml:space="preserve">ลูกหนี้รายได้อื่นๆ </t>
  </si>
  <si>
    <t>ลูกหนี้เงินยืมเงินสะสม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</si>
  <si>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</si>
  <si>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</si>
  <si>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</si>
  <si>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รวมสินทรัพย์ไม่หมุนเวียน</t>
  </si>
  <si>
    <t>รวมสินทรัพย์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</si>
  <si>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</si>
  <si>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</si>
  <si>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</si>
  <si>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</si>
  <si>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</si>
  <si>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</si>
  <si>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</si>
  <si>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หนี้สินไม่หมุนเวียนอื่น</t>
  </si>
  <si>
    <t>ทุนทรัพย์สิน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</si>
  <si>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</si>
  <si>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</si>
  <si>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</si>
  <si>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</si>
  <si>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</si>
  <si>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</si>
  <si>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</si>
  <si>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สิ้นสุด วันที่ 30 กันยายน 2558</t>
  </si>
  <si>
    <t>ประเภททรัพย์สิน</t>
  </si>
  <si>
    <t>ราคาทรัพย์สิน</t>
  </si>
  <si>
    <t>แหล่งที่มาของทรัพย์สิน</t>
  </si>
  <si>
    <t>ชื่อ</t>
  </si>
  <si>
    <t>จำนวนเงิน</t>
  </si>
  <si>
    <t>ก. อสังหาริมทรัพย์</t>
  </si>
  <si>
    <t xml:space="preserve">   1. ที่ดิน</t>
  </si>
  <si>
    <t xml:space="preserve">   2. อาคาร</t>
  </si>
  <si>
    <t>รวม</t>
  </si>
  <si>
    <t>หมายเหตุ 2 งบทรัพย์สิน</t>
  </si>
  <si>
    <t>เงินสด</t>
  </si>
  <si>
    <t>เงินฝากธนาคาร</t>
  </si>
  <si>
    <t xml:space="preserve"> </t>
  </si>
  <si>
    <t>ประเภทออมทรัพย์</t>
  </si>
  <si>
    <t>โครงการ</t>
  </si>
  <si>
    <t xml:space="preserve">หมายเหตุ 5 ลูกหนี้ค่าภาษี </t>
  </si>
  <si>
    <t>ประเภทลูกหนี้</t>
  </si>
  <si>
    <t>ประจำปี</t>
  </si>
  <si>
    <t>จำนวนราย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</si>
  <si>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</si>
  <si>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</si>
  <si>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</si>
  <si>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รวมทั้งสิ้น</t>
  </si>
  <si>
    <t xml:space="preserve">หมายเหตุ 6 ลูกหนี้รายได้อื่น ๆ </t>
  </si>
  <si>
    <t xml:space="preserve">หมายเหตุ 7 รายจ่ายค้างจ่าย </t>
  </si>
  <si>
    <t>แหล่งเงิน</t>
  </si>
  <si>
    <t>แผนงาน</t>
  </si>
  <si>
    <t>งาน</t>
  </si>
  <si>
    <t>หมวด</t>
  </si>
  <si>
    <t>ประเภท</t>
  </si>
  <si>
    <t>-</t>
  </si>
  <si>
    <t>ค่าวัสดุ</t>
  </si>
  <si>
    <t>ค่าใช้สอย</t>
  </si>
  <si>
    <t xml:space="preserve">หมายเหตุ 8  เงินรับฝาก </t>
  </si>
  <si>
    <t>เงินประกันสัญญา</t>
  </si>
  <si>
    <t>ค่าใช้จ่าย 5%</t>
  </si>
  <si>
    <t>ภาษีหัก ณ ที่จ่าย</t>
  </si>
  <si>
    <t xml:space="preserve">หมายเหตุ 9  เงินสะสม </t>
  </si>
  <si>
    <t>เงินสะสมวันที่ 1  ตุลาคม 2557</t>
  </si>
  <si>
    <t>รับจริงสูงกว่าจ่ายจริง</t>
  </si>
  <si>
    <t>บวก</t>
  </si>
  <si>
    <t>รายรับจริงสูงกว่ารายจ่ายจริงหลังหักเงินทุนสำรองเงินสะสม</t>
  </si>
  <si>
    <t>เงินสะสมระหว่างปี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</si>
  <si>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  จ่ายขาดเงินสะสม                                                                               (40,318,540.00)</t>
    </r>
  </si>
  <si>
    <t>จ่ายขาดเงินสะสม</t>
  </si>
  <si>
    <t>เงินสะสม 30 กันยายน 2557  ประกอบด้วย</t>
  </si>
  <si>
    <t xml:space="preserve">                             </t>
  </si>
  <si>
    <t>เงินสะสม 30 กันยายน 2558  ประกอบด้วย</t>
  </si>
  <si>
    <t xml:space="preserve">           2.  รายได้ค้างรับ</t>
  </si>
  <si>
    <t>1. เงินฝาก ก.ส.ท.</t>
  </si>
  <si>
    <t>1. ลูกหนี้ภาษีโรงเรือนและที่ดิน</t>
  </si>
  <si>
    <t>2. ลูกหนี้ภาษีบำรุงท้องที่</t>
  </si>
  <si>
    <t xml:space="preserve">           4.  เงินสะสมที่สามารถนำไปใช้ได้</t>
  </si>
  <si>
    <t>4. เงินสะสมที่สามารถนำไปใช้ได้</t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</si>
  <si>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</si>
  <si>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</si>
  <si>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</si>
  <si>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</si>
  <si>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</si>
  <si>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ค่าที่ดินและสิ่งก่อสร้าง</t>
  </si>
  <si>
    <t>ค่าครุภัณฑ์</t>
  </si>
  <si>
    <t>องค์การบริหารส่วนตำบลนบปริง</t>
  </si>
  <si>
    <t xml:space="preserve">   3. ลานกีฬา</t>
  </si>
  <si>
    <t>รายได้องค์การบริหารส่วนท้องถิ่น</t>
  </si>
  <si>
    <t>เงินอุดหนุนจากรัฐบาล</t>
  </si>
  <si>
    <t>รับโอนจากอบจ.</t>
  </si>
  <si>
    <t>ข.สังหาริมทรัพย์</t>
  </si>
  <si>
    <t xml:space="preserve">  1.ครุภัณฑ์สำนักงาน</t>
  </si>
  <si>
    <t xml:space="preserve">  2. ครุภัณฑ์การศึกษา</t>
  </si>
  <si>
    <t xml:space="preserve">  3.ครุภัณฑ์ยานพาหนะและขนส่ง</t>
  </si>
  <si>
    <t xml:space="preserve">  4.ครุภัณฑ์โยธา</t>
  </si>
  <si>
    <t xml:space="preserve">  5.ครุภัณฑ์ยไฟฟ้าและวิทยะ</t>
  </si>
  <si>
    <t xml:space="preserve">  6.ครุภัณฑ์โฆษณาและเผยแพร่</t>
  </si>
  <si>
    <t xml:space="preserve">  7.ครุภัณฑ์วิทยาศาสตร์หรือการแพทย์</t>
  </si>
  <si>
    <t xml:space="preserve">  8. ครุภัณฑ์งานบ้านงานครัว</t>
  </si>
  <si>
    <t xml:space="preserve">  9. ครุภัณฑ์คอมพิวเตอร์</t>
  </si>
  <si>
    <t xml:space="preserve">  10. ครุภัณฑ์เครื่องดับเพลิง</t>
  </si>
  <si>
    <t>(นางลักษณา บานรุ่ง)</t>
  </si>
  <si>
    <t>หัวหน้าส่วนการคลัง</t>
  </si>
  <si>
    <t>(นายพงษ์ศักดิ์  วายุพา)</t>
  </si>
  <si>
    <t>นายกองค์การบริหารส่วนตำบลนบปริง</t>
  </si>
  <si>
    <t xml:space="preserve"> .............................................</t>
  </si>
  <si>
    <t>โครงการจัดทำแผนที่ภาษีและทะเบียนทรัพย์สิน</t>
  </si>
  <si>
    <t>บริหารงานทั่วไป</t>
  </si>
  <si>
    <t>เงินรายได้</t>
  </si>
  <si>
    <t>บริหารงานคลัง</t>
  </si>
  <si>
    <t>การศึกษา</t>
  </si>
  <si>
    <t>ระดับก่อนวัยเรียน</t>
  </si>
  <si>
    <t>อุดหนุนทั่วไป</t>
  </si>
  <si>
    <t>ค่าอาหารเสริม(นม)</t>
  </si>
  <si>
    <t>ค่าอาหารกลางวันเด็ก</t>
  </si>
  <si>
    <t>ครุภัณฑ์</t>
  </si>
  <si>
    <t>รักษาความสงบฯ</t>
  </si>
  <si>
    <t>บริหารทั่วไปเกี่ยวกับ</t>
  </si>
  <si>
    <t>จัดซื้อรถพยาบาลฉุกเฉิน</t>
  </si>
  <si>
    <t>หัวหน้าสำนักปลัด  ปฏิบัติหน้าที่</t>
  </si>
  <si>
    <t>ปลัดองค์การบริหารส่วนตำบลนบปริง</t>
  </si>
  <si>
    <t xml:space="preserve">   4.ทรัพย์สินอื่น </t>
  </si>
  <si>
    <t>ส่วนลด ภบท. 6 %</t>
  </si>
  <si>
    <t>ค่ารักษาพยาบาล</t>
  </si>
  <si>
    <t>เงินรางวัลนำจับ 25%</t>
  </si>
  <si>
    <t>เงินอุดหนุนศูนย์พัฒนาครอบครัว</t>
  </si>
  <si>
    <t>เงินอุดหนุนเฉพาะกิจรอคืนจังหวัด</t>
  </si>
  <si>
    <t>เงินทุนโครงการเศรษฐกิจชุมชน(บัญชีที่ 2)</t>
  </si>
  <si>
    <t>องค์การบริหารส่วนตำบลเกาะปันหยี อำเภอเมืองพังงา จังหวัดพังงา</t>
  </si>
  <si>
    <t>ณ วันที่  30 กันยายน 2558</t>
  </si>
  <si>
    <r>
      <rPr>
        <b/>
        <u/>
        <sz val="14"/>
        <rFont val="Cordia New"/>
        <family val="2"/>
      </rPr>
      <t>หมายเหตุ 7</t>
    </r>
    <r>
      <rPr>
        <b/>
        <sz val="14"/>
        <rFont val="Cordia New"/>
        <family val="2"/>
      </rPr>
      <t xml:space="preserve"> เงินสะสม</t>
    </r>
  </si>
  <si>
    <t>บาท</t>
  </si>
  <si>
    <t>เงินสะสม  1 ตุลาคม 2557</t>
  </si>
  <si>
    <t>รายรับจริงสูงกว่ารายจ่ายจริง</t>
  </si>
  <si>
    <r>
      <t>หัก</t>
    </r>
    <r>
      <rPr>
        <sz val="14"/>
        <color indexed="8"/>
        <rFont val="Cordia New"/>
        <family val="2"/>
      </rPr>
      <t xml:space="preserve"> </t>
    </r>
  </si>
  <si>
    <t>ทุนสำรองเงินสะสม (25% ของรายรับจริงสูงกว่ารายจ่ายจริง)</t>
  </si>
  <si>
    <t>รายจ่ายรอจ่ายปี 2557 (เหลือจ่าย)</t>
  </si>
  <si>
    <t>รับคืน-เงินอุดหนุนศูนย์ข้อมูลข่าวสาร</t>
  </si>
  <si>
    <t>รับคืน-ค่าใช้จ่ายในการเดินทางไปราชการ</t>
  </si>
  <si>
    <t>รับเงิน-ค่าปรับผิดสัญญา</t>
  </si>
  <si>
    <t>รับคืน-ค่าใช้จ่ายภบท.5% (ปี 57)</t>
  </si>
  <si>
    <t>เงินรับฝาก-ค่าใช้จ่ายภบท.5%</t>
  </si>
  <si>
    <t>เงินรับฝาก-ส่วนลดภบท.6%</t>
  </si>
  <si>
    <t>เงินเกินบัญชี</t>
  </si>
  <si>
    <t>ค่าปรับ-ภาษีโรงเรือนและที่ดิน</t>
  </si>
  <si>
    <t>เงินรับฝาก-ภาษีโรงเรือนและที่ดิน</t>
  </si>
  <si>
    <t>เงินอุดหนุนเฉพาะกิจ-ศูนย์พัฒนาครอบครัว</t>
  </si>
  <si>
    <t>หัก</t>
  </si>
  <si>
    <t>จ่ายขาดเงินสะสม (หมายเหตุ 7.1,7.2)</t>
  </si>
  <si>
    <t>ลูกหนี้ภาษีปีก่อน  (ปี 2557)</t>
  </si>
  <si>
    <t>เงินสะสมวันที่ 30 กันยายน 2558</t>
  </si>
  <si>
    <t>เงินสะสมวันที่  30  กันยายน  2558  ประกอบด้วย</t>
  </si>
  <si>
    <t>ลูกหนี้อื่น ๆ</t>
  </si>
  <si>
    <t>เงินสะสมที่สามารถนำไปใช้ได้</t>
  </si>
  <si>
    <t>รายละเอียดแนบท้ายหมายเหตุ   9. เงินสะสม</t>
  </si>
  <si>
    <t>1. ค่าโครงการก่อสร้างถนนคสล.สายบ้านนายประชา</t>
  </si>
  <si>
    <t>ม.1 ต.นบปริง</t>
  </si>
  <si>
    <t>2.โครงการก่อสร้างถนน คสล.สายบางนุ-นาม่วง</t>
  </si>
  <si>
    <t>ม.3 ต.นบปริง</t>
  </si>
  <si>
    <t>3.โครงการบุกเบิกถนนซอยร่มเย็น 5 ม.4</t>
  </si>
  <si>
    <t>4.โครงการก่อสร้างถนนคสล.สายบางฉางข้าว</t>
  </si>
  <si>
    <t>5.โครงการก่อสร้างถนนคสล.ซอยบ้านนายเมฆ</t>
  </si>
  <si>
    <t>ม.7 ต.นบปริง</t>
  </si>
  <si>
    <t>6.โครงการก่อสร้างถนนคสล.ซอยบ้าน</t>
  </si>
  <si>
    <t>นายสุวรรณ ม.7 ต.นบปริง</t>
  </si>
  <si>
    <t>7.โครงการบุกเบิกถนนสายบ้านนายบรรจง</t>
  </si>
  <si>
    <t>8.โครงการก่อสร้างถนนคสล.สายบางสำ</t>
  </si>
  <si>
    <t>ม.2 ต.สองแพรก</t>
  </si>
  <si>
    <t>9. โครงการก่อสร้างถนนคสล.สายบ้านทุ่งเจริญ</t>
  </si>
  <si>
    <t>ม.5 ต.นบปริง</t>
  </si>
  <si>
    <t>10.โครงการก่อสร้างถนนคสล.สายบ้านนายสมาน</t>
  </si>
  <si>
    <t>ม.4 ต.นบปริง</t>
  </si>
  <si>
    <t>11.โครงการก่อสร้างถนนคสล.สายบ้านป้าแข้น</t>
  </si>
  <si>
    <t>12.โครงการก่อสร้างถนนคสล.สายบางบอน</t>
  </si>
  <si>
    <t>ม.8 ต.นบปริง</t>
  </si>
  <si>
    <t>13.โครงการฝังท่อระบายน้ำข้างนบใหญ่</t>
  </si>
  <si>
    <t>ม.2 ต.นบปริง</t>
  </si>
  <si>
    <r>
      <t xml:space="preserve">หัก </t>
    </r>
    <r>
      <rPr>
        <sz val="14"/>
        <rFont val="Angsana New"/>
        <family val="1"/>
      </rPr>
      <t>25% ของรายรับจริงสูงกว่ารายจ่ายจริง (เงินทุนสำรองเงินสะสม)</t>
    </r>
  </si>
  <si>
    <t>งบแสดงผลการดำเนินงานจ่ายจากเงินรายรับ</t>
  </si>
  <si>
    <t>รายการ</t>
  </si>
  <si>
    <t>ประมาณการ</t>
  </si>
  <si>
    <t>สาธารณสุข</t>
  </si>
  <si>
    <t>งบกลาง</t>
  </si>
  <si>
    <t>รายจ่าย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</si>
  <si>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</si>
  <si>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</si>
  <si>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</si>
  <si>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ค่าสาธารณูปโภค</t>
  </si>
  <si>
    <t>เงินอุดหนุน</t>
  </si>
  <si>
    <t>รวมรายจ่าย</t>
  </si>
  <si>
    <t>รายรับ</t>
  </si>
  <si>
    <t>รายได้จากทรัพย์สิน</t>
  </si>
  <si>
    <t>รวมรายรับ</t>
  </si>
  <si>
    <t>นันทนาการ</t>
  </si>
  <si>
    <t>รายจ่ายอื่น</t>
  </si>
  <si>
    <t>งบแสดงผลการดำเนินงานจ่ายจากเงินรายรับและเงินสะสม</t>
  </si>
  <si>
    <t>ตั้งแต่วันที่ 1  ตุลาคม 2557 ถึงวันที่ 30 กันยายน 2558</t>
  </si>
  <si>
    <t>รักษาความสงบภายใน</t>
  </si>
  <si>
    <t>การศาสนา วัฒนธรรมและนันทนาการ</t>
  </si>
  <si>
    <t>เคหะและชุมชน</t>
  </si>
  <si>
    <t>สร้างความเข้มแข็งของชุมชน</t>
  </si>
  <si>
    <t>งบกลาง (ก)</t>
  </si>
  <si>
    <t>เงินเดือน (ก)</t>
  </si>
  <si>
    <t>ค่าตอบแทน (ก)</t>
  </si>
  <si>
    <t>ค่าใช้สอย (ก)</t>
  </si>
  <si>
    <t>ค่าวัสดุ (ก)</t>
  </si>
  <si>
    <t>ค่าครุภัณฑ์ (หมายเหตุ 1)</t>
  </si>
  <si>
    <t>ค่าครุภัณฑ์ (ก)</t>
  </si>
  <si>
    <t>ค่าที่ดินและสิ่งก่อสร้าง (หมายเหตุ 2)</t>
  </si>
  <si>
    <t>ค่าที่ดินและสิ่งก่อสร้าง (ก)</t>
  </si>
  <si>
    <t>ค่ารายจ่ายอื่นๆ</t>
  </si>
  <si>
    <t>ภาษีอากร</t>
  </si>
  <si>
    <t>ค่าภาษีจัดสรร</t>
  </si>
  <si>
    <t>ค่าธรรมเนียม ค่าปรับและใบอนุญาต</t>
  </si>
  <si>
    <t>รายได้จากสาธารณูปโภค</t>
  </si>
  <si>
    <t>รายได้เบ็ดเตล็ด</t>
  </si>
  <si>
    <t>เงินอุดหนุนทั่วไป</t>
  </si>
  <si>
    <t>เงินอุดหนุนตามยุทศาสตร์</t>
  </si>
  <si>
    <t>รายรับ(ต่ำ)กว่ารายจ่าย</t>
  </si>
  <si>
    <t>รายงานรายจ่ายในการดำเนินงานที่จ่ายจากเงินรายรับตามแผนงาน งบกลาง</t>
  </si>
  <si>
    <t>ตั้งแต่วันที่ 1 ตุลาคม 2557 ถึงวันที่ 30 กันยายน  2558</t>
  </si>
  <si>
    <t>งบ</t>
  </si>
  <si>
    <t>เงินงบประมาณ</t>
  </si>
  <si>
    <t>เงินอุดหนุนระบุวัตถุประสงค์/เฉพาะกิจ</t>
  </si>
  <si>
    <t>รายงานรายจ่ายในการดำเนินงานที่จ่ายจากเงินรายรับตามแผนงาน บริหารงานทั่วไป</t>
  </si>
  <si>
    <t>งานบริหารทั่วไป</t>
  </si>
  <si>
    <t>งานบริหารงานคลัง</t>
  </si>
  <si>
    <t>งบบุคลากร</t>
  </si>
  <si>
    <t>งบดำเนินการ</t>
  </si>
  <si>
    <t>งบลงทุน</t>
  </si>
  <si>
    <t>งบรายจ่ายอื่น</t>
  </si>
  <si>
    <t>งบเงินอุดหนุน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</si>
  <si>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</si>
  <si>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</si>
  <si>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งานบริหารทั่วไปเกี่ยวกับ</t>
  </si>
  <si>
    <t>งานระดับก่อนวัยเรียน</t>
  </si>
  <si>
    <t>และประถมศึกษา</t>
  </si>
  <si>
    <t>รายงานรายจ่ายในการดำเนินงานที่จ่ายจากเงินรายรับตามแผนงาน สาธารณสุข</t>
  </si>
  <si>
    <t>งานโรงพยาบาล</t>
  </si>
  <si>
    <t>รายงานรายจ่ายในการดำเนินงานที่จ่ายจากเงินรายรับตามแผนงาน สังคมสงเคราะห์</t>
  </si>
  <si>
    <t>งานสวัสดิการสังคมและ</t>
  </si>
  <si>
    <t>สังคมสงเคราะห์</t>
  </si>
  <si>
    <r>
      <rPr>
        <sz val="16"/>
        <color indexed="9"/>
        <rFont val="TH SarabunPSK"/>
        <family val="2"/>
      </rPr>
      <t>,</t>
    </r>
    <r>
      <rPr>
        <sz val="16"/>
        <rFont val="TH SarabunPSK"/>
        <family val="2"/>
      </rPr>
      <t>-</t>
    </r>
  </si>
  <si>
    <t>รายงานรายจ่ายในการดำเนินงานที่จ่ายจากเงินรายรับตามแผนงาน เคหะและชุมชน</t>
  </si>
  <si>
    <t>งานไฟฟ้าถนน</t>
  </si>
  <si>
    <t>งานกำจัดขยะมูลฝอย</t>
  </si>
  <si>
    <t>และสิ่งปฏิกูล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</si>
  <si>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</si>
  <si>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งานส่งเสริมและสนับสนุน</t>
  </si>
  <si>
    <t>ความเข้มแข็งชุมชน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</si>
  <si>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</si>
  <si>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งานกีฬาและ</t>
  </si>
  <si>
    <t>งานศาสนาวัฒนธรรม</t>
  </si>
  <si>
    <t>ท้องถิ่น</t>
  </si>
  <si>
    <t>รายงานรายจ่ายในการดำเนินงานที่จ่ายจากเงินรายรับตามแผนงาน การเกษตร</t>
  </si>
  <si>
    <t>งานส่งเสริมการเกษตร</t>
  </si>
  <si>
    <t>งานอนุรักษ์แหล่งน้ำ</t>
  </si>
  <si>
    <t>และป่าไม้</t>
  </si>
  <si>
    <t>องค์การบริหารส่วนตำบลนบปริง  อำเภอเมืองพังงา จังหวัดพังงา</t>
  </si>
  <si>
    <t>เกี่ยวกับการรักษาความสงบภายใน</t>
  </si>
  <si>
    <t>การเกษตร</t>
  </si>
  <si>
    <t xml:space="preserve">             (ลงชื่อ).....................................                            (ลงชื่อ).....................................                                                                (ลงชื่อ)....................................</t>
  </si>
  <si>
    <t>รองนายก อบต. นบปริง  รักษาราชการแทน</t>
  </si>
  <si>
    <t>..............................................</t>
  </si>
  <si>
    <t>............................................</t>
  </si>
  <si>
    <t xml:space="preserve">                   (นายวิโรจน์   ใจเฉื่อย)</t>
  </si>
  <si>
    <t xml:space="preserve">                     (นางลักษณา  บานรุ่ง)                                                    (นายพงษ์ศักดิ์  วายุพา)                                                                       (นายวิโรจน์  ใจเฉื่อย)</t>
  </si>
  <si>
    <t xml:space="preserve">                    ตำแหน่ง หัวหน้ากองคลัง                              ตำแหน่ง หัวหน้าสำนักปลัด ปฏิบัติราชการแทน                   ตำแหน่ง รองนายก อบต.นบปริง รักษาราชการแทน</t>
  </si>
  <si>
    <t xml:space="preserve">        นายกองค์การบริหารส่วนตำบลนบปริง</t>
  </si>
  <si>
    <t xml:space="preserve">                    นายกองค์การบริหารส่วนตำบลนบปริง</t>
  </si>
  <si>
    <t xml:space="preserve">                        ปลัดองค์การบริหารส่วนตำบลนบปริง</t>
  </si>
  <si>
    <t>รายงานรายจ่ายในการดำเนินงานที่จ่ายจากเงินรายรับตามแผนงานรวม</t>
  </si>
  <si>
    <t>เงินรับฝาก ประกอบงบทดลอง</t>
  </si>
  <si>
    <t>(หมายเหตุ 1)</t>
  </si>
  <si>
    <t>องค์การบริหารส่วนตำบลนบปริง อำเภอเมืองพังงา จังหวัดพังงา</t>
  </si>
  <si>
    <t>หมายเหตุ  ประกอบงบแสดงฐานะการเงิน</t>
  </si>
  <si>
    <r>
      <rPr>
        <b/>
        <u/>
        <sz val="14"/>
        <rFont val="Cordia New"/>
        <family val="2"/>
      </rPr>
      <t xml:space="preserve"> หมายเหตุ 3</t>
    </r>
    <r>
      <rPr>
        <b/>
        <sz val="14"/>
        <rFont val="Cordia New"/>
        <family val="2"/>
      </rPr>
      <t xml:space="preserve"> เงินสด เงินฝากธนาคาร และเงินฝากคลังจังหวัด  </t>
    </r>
  </si>
  <si>
    <t>หน่วย : บาท</t>
  </si>
  <si>
    <t>ธ.กรุงไทย สาขาพังงา</t>
  </si>
  <si>
    <t>เลขที่ 809-1-31579-1</t>
  </si>
  <si>
    <t>เลขที่ 809-0-375256-2</t>
  </si>
  <si>
    <t>ประเภทประจำ</t>
  </si>
  <si>
    <t>เลขที่ 809-2-07445-3</t>
  </si>
  <si>
    <t xml:space="preserve">ประเภทกระแสรายวัน </t>
  </si>
  <si>
    <t>เลขที่809-6-02168-0 (เพื่อการรับเงิน)</t>
  </si>
  <si>
    <t>เลขที่ 809-6-01706-3</t>
  </si>
  <si>
    <t>ธ.ธกส. สาขาพังงา</t>
  </si>
  <si>
    <t>เลขที่ 01-060-2-17188-3</t>
  </si>
  <si>
    <t>เลขที่ 01-060-2-24112-9 (เงินทุนฯ)</t>
  </si>
  <si>
    <t>เลขที่ 01-060-2-24965-6 (ถ่ายโอนกิจกรรมฯ)</t>
  </si>
  <si>
    <t>เลขที่ 02-002-8-58951-9 (สปสช.)</t>
  </si>
  <si>
    <t xml:space="preserve"> -</t>
  </si>
  <si>
    <t>เลขที่ 30-060-4-01778-4</t>
  </si>
  <si>
    <t>ธ.อิสลาม สาขาพังงา</t>
  </si>
  <si>
    <t>เลขที่  077-1-00815-5</t>
  </si>
  <si>
    <t>เลขที่ 077-2-00244-1</t>
  </si>
  <si>
    <t xml:space="preserve">เงินฝากคลังจังหวัด  </t>
  </si>
  <si>
    <r>
      <rPr>
        <b/>
        <u/>
        <sz val="14"/>
        <rFont val="Cordia New"/>
        <family val="2"/>
      </rPr>
      <t xml:space="preserve"> หมายเหตุ 4</t>
    </r>
    <r>
      <rPr>
        <b/>
        <sz val="14"/>
        <rFont val="Cordia New"/>
        <family val="2"/>
      </rPr>
      <t xml:space="preserve"> รายได้จากรัฐบาลค้างรับ</t>
    </r>
  </si>
  <si>
    <t xml:space="preserve">                    ตำแหน่ง หัวหน้าส่วนการคลัง                              ตำแหน่ง หัวหน้าสำนักปลัด ปฏิบัติราชการแทน                   ตำแหน่ง รองนายก อบต.นบปริง รักษาราชการแทน</t>
  </si>
  <si>
    <t xml:space="preserve">                           ปลัดองค์การบริหารส่วนตำบลนบปริง</t>
  </si>
  <si>
    <t xml:space="preserve">                          นายกองค์การบริหารส่วนตำบลนบปริง</t>
  </si>
  <si>
    <t xml:space="preserve">                 ปลัดองค์การบริหารส่วนตำบลนบปริง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</si>
</sst>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.00_);[Black]\(#,##0.00\)"/>
    <numFmt numFmtId="190" formatCode="\(0,000.00\)"/>
    <numFmt numFmtId="191" formatCode="#,##0.00;\(#,##0.00\)"/>
    <numFmt numFmtId="192" formatCode="#,##0.00;[Black]\(#,##0.00\)"/>
    <numFmt numFmtId="193" formatCode="#,##0.0;[Black]\(#,##0.0\)"/>
    <numFmt numFmtId="194" formatCode="0."/>
  </numFmts>
  <fonts count="5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  <font>
      <sz val="16"/>
      <name val="Angsana New"/>
      <family val="1"/>
    </font>
    <font>
      <sz val="14"/>
      <name val="AngsanaUPC"/>
      <family val="1"/>
    </font>
    <font>
      <b/>
      <sz val="16"/>
      <name val="Angsana New"/>
      <family val="1"/>
    </font>
    <font>
      <u/>
      <sz val="10"/>
      <color theme="10"/>
      <name val="Arial"/>
      <family val="2"/>
    </font>
    <font>
      <sz val="14"/>
      <name val="Cordia New"/>
      <family val="2"/>
    </font>
    <font>
      <b/>
      <u/>
      <sz val="16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Cordia New"/>
      <family val="2"/>
    </font>
    <font>
      <b/>
      <sz val="14"/>
      <color indexed="8"/>
      <name val="Cordia New"/>
      <family val="2"/>
    </font>
    <font>
      <b/>
      <sz val="14"/>
      <name val="Cordia New"/>
      <family val="2"/>
    </font>
    <font>
      <b/>
      <u/>
      <sz val="14"/>
      <name val="Cordia New"/>
      <family val="2"/>
    </font>
    <font>
      <u/>
      <sz val="14"/>
      <color indexed="8"/>
      <name val="Cordia New"/>
      <family val="2"/>
    </font>
    <font>
      <b/>
      <u/>
      <sz val="14"/>
      <name val="Angsana New"/>
      <family val="1"/>
    </font>
    <font>
      <b/>
      <sz val="14"/>
      <name val="Angsana New"/>
      <family val="1"/>
    </font>
    <font>
      <b/>
      <sz val="14"/>
      <name val="TH SarabunPSK"/>
      <family val="2"/>
    </font>
    <font>
      <b/>
      <sz val="20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u/>
      <sz val="13"/>
      <name val="Angsana New"/>
      <family val="1"/>
    </font>
    <font>
      <sz val="14"/>
      <color rgb="FFFF0000"/>
      <name val="Angsana New"/>
      <family val="1"/>
    </font>
    <font>
      <sz val="13"/>
      <name val="Angsana New"/>
      <family val="1"/>
    </font>
    <font>
      <b/>
      <sz val="13"/>
      <name val="Angsana New"/>
      <family val="1"/>
    </font>
    <font>
      <sz val="13"/>
      <color rgb="FFFF0000"/>
      <name val="Angsana New"/>
      <family val="1"/>
    </font>
    <font>
      <sz val="12"/>
      <color rgb="FFFF0000"/>
      <name val="Angsana New"/>
      <family val="1"/>
    </font>
    <font>
      <sz val="18"/>
      <name val="Angsana New"/>
      <family val="1"/>
    </font>
    <font>
      <b/>
      <sz val="13"/>
      <color rgb="FFFF0000"/>
      <name val="Angsana New"/>
      <family val="1"/>
    </font>
    <font>
      <sz val="16"/>
      <name val="Cordia New"/>
      <family val="2"/>
    </font>
    <font>
      <sz val="15"/>
      <name val="TH SarabunPSK"/>
      <family val="2"/>
    </font>
    <font>
      <sz val="16"/>
      <color rgb="FFFF0000"/>
      <name val="Cordia New"/>
      <family val="2"/>
    </font>
    <font>
      <sz val="18"/>
      <name val="TH SarabunPSK"/>
      <family val="2"/>
    </font>
    <font>
      <b/>
      <sz val="15"/>
      <name val="TH SarabunPSK"/>
      <family val="2"/>
    </font>
    <font>
      <sz val="16"/>
      <color indexed="9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Angsana New"/>
      <family val="1"/>
    </font>
    <font>
      <b/>
      <sz val="18"/>
      <color rgb="FFC00000"/>
      <name val="Angsana New"/>
      <family val="1"/>
    </font>
    <font>
      <sz val="11"/>
      <color rgb="FFC00000"/>
      <name val="Tahoma"/>
      <family val="2"/>
      <charset val="222"/>
      <scheme val="minor"/>
    </font>
    <font>
      <b/>
      <sz val="16"/>
      <color rgb="FFC00000"/>
      <name val="Angsana New"/>
      <family val="1"/>
    </font>
    <font>
      <sz val="14"/>
      <color rgb="FFC00000"/>
      <name val="Angsana New"/>
      <family val="1"/>
    </font>
    <font>
      <sz val="16"/>
      <color rgb="FFC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98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3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3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11" fillId="2" borderId="3" xfId="0" applyNumberFormat="1" applyFont="1" applyFill="1" applyBorder="1"/>
    <xf numFmtId="43" fontId="3" fillId="0" borderId="14" xfId="0" applyNumberFormat="1" applyFont="1" applyBorder="1"/>
    <xf numFmtId="4" fontId="3" fillId="0" borderId="2" xfId="0" applyNumberFormat="1" applyFont="1" applyBorder="1"/>
    <xf numFmtId="4" fontId="3" fillId="0" borderId="14" xfId="0" applyNumberFormat="1" applyFont="1" applyBorder="1"/>
    <xf numFmtId="4" fontId="9" fillId="0" borderId="0" xfId="0" applyNumberFormat="1" applyFont="1" applyFill="1"/>
    <xf numFmtId="43" fontId="2" fillId="0" borderId="0" xfId="0" applyNumberFormat="1" applyFont="1"/>
    <xf numFmtId="43" fontId="9" fillId="0" borderId="0" xfId="8" applyFont="1"/>
    <xf numFmtId="4" fontId="11" fillId="2" borderId="3" xfId="0" applyNumberFormat="1" applyFont="1" applyFill="1" applyBorder="1"/>
    <xf numFmtId="4" fontId="9" fillId="0" borderId="0" xfId="0" applyNumberFormat="1" applyFont="1" applyFill="1"/>
    <xf numFmtId="0" fontId="4" fillId="0" borderId="0" xfId="0" applyFont="1" applyAlignment="1"/>
    <xf numFmtId="0" fontId="3" fillId="0" borderId="10" xfId="0" applyFont="1" applyBorder="1" applyAlignment="1">
      <alignment horizontal="center"/>
    </xf>
    <xf numFmtId="4" fontId="9" fillId="0" borderId="0" xfId="0" applyNumberFormat="1" applyFont="1"/>
    <xf numFmtId="43" fontId="3" fillId="0" borderId="1" xfId="0" applyNumberFormat="1" applyFont="1" applyBorder="1"/>
    <xf numFmtId="4" fontId="9" fillId="0" borderId="0" xfId="0" applyNumberFormat="1" applyFont="1" applyBorder="1"/>
    <xf numFmtId="0" fontId="3" fillId="0" borderId="12" xfId="0" applyFont="1" applyBorder="1" applyAlignment="1">
      <alignment horizontal="center"/>
    </xf>
    <xf numFmtId="4" fontId="9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2" xfId="0" applyNumberFormat="1" applyFont="1" applyBorder="1"/>
    <xf numFmtId="0" fontId="0" fillId="0" borderId="0" xfId="0"/>
    <xf numFmtId="4" fontId="9" fillId="0" borderId="0" xfId="0" applyNumberFormat="1" applyFont="1"/>
    <xf numFmtId="0" fontId="2" fillId="0" borderId="0" xfId="0" applyFont="1"/>
    <xf numFmtId="0" fontId="0" fillId="0" borderId="13" xfId="0" applyBorder="1"/>
    <xf numFmtId="0" fontId="0" fillId="0" borderId="0" xfId="0"/>
    <xf numFmtId="0" fontId="13" fillId="0" borderId="0" xfId="85"/>
    <xf numFmtId="0" fontId="11" fillId="0" borderId="0" xfId="85" applyFont="1"/>
    <xf numFmtId="43" fontId="11" fillId="0" borderId="0" xfId="11" applyFont="1"/>
    <xf numFmtId="0" fontId="11" fillId="0" borderId="0" xfId="85" applyFont="1" applyAlignment="1">
      <alignment horizontal="center"/>
    </xf>
    <xf numFmtId="0" fontId="2" fillId="0" borderId="16" xfId="0" applyFont="1" applyBorder="1"/>
    <xf numFmtId="0" fontId="2" fillId="0" borderId="8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0" xfId="0" applyFont="1"/>
    <xf numFmtId="0" fontId="0" fillId="0" borderId="0" xfId="0"/>
    <xf numFmtId="0" fontId="2" fillId="0" borderId="0" xfId="0" applyFont="1"/>
    <xf numFmtId="0" fontId="11" fillId="0" borderId="0" xfId="47" applyFont="1" applyAlignment="1">
      <alignment horizontal="left"/>
    </xf>
    <xf numFmtId="43" fontId="9" fillId="0" borderId="0" xfId="21" applyFont="1"/>
    <xf numFmtId="0" fontId="2" fillId="0" borderId="4" xfId="0" applyFont="1" applyBorder="1"/>
    <xf numFmtId="0" fontId="2" fillId="0" borderId="10" xfId="0" applyFont="1" applyBorder="1"/>
    <xf numFmtId="43" fontId="3" fillId="0" borderId="12" xfId="0" applyNumberFormat="1" applyFont="1" applyBorder="1"/>
    <xf numFmtId="0" fontId="2" fillId="0" borderId="0" xfId="0" applyFont="1"/>
    <xf numFmtId="0" fontId="11" fillId="0" borderId="0" xfId="47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/>
    <xf numFmtId="0" fontId="2" fillId="0" borderId="12" xfId="0" applyFont="1" applyBorder="1" applyAlignment="1">
      <alignment horizontal="center"/>
    </xf>
    <xf numFmtId="43" fontId="9" fillId="0" borderId="6" xfId="1" applyFont="1" applyBorder="1" applyAlignment="1">
      <alignment horizontal="center"/>
    </xf>
    <xf numFmtId="188" fontId="9" fillId="0" borderId="6" xfId="1" applyNumberFormat="1" applyFont="1" applyBorder="1" applyAlignment="1">
      <alignment horizontal="center"/>
    </xf>
    <xf numFmtId="188" fontId="2" fillId="0" borderId="10" xfId="0" applyNumberFormat="1" applyFont="1" applyBorder="1"/>
    <xf numFmtId="43" fontId="2" fillId="0" borderId="1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/>
    <xf numFmtId="0" fontId="3" fillId="0" borderId="0" xfId="0" applyFont="1" applyFill="1" applyBorder="1" applyAlignment="1"/>
    <xf numFmtId="0" fontId="11" fillId="0" borderId="0" xfId="49" applyFont="1" applyAlignment="1">
      <alignment horizontal="left"/>
    </xf>
    <xf numFmtId="43" fontId="11" fillId="0" borderId="0" xfId="22" applyFont="1" applyAlignment="1">
      <alignment horizontal="center"/>
    </xf>
    <xf numFmtId="0" fontId="11" fillId="0" borderId="0" xfId="49" applyFont="1" applyBorder="1" applyAlignment="1">
      <alignment horizontal="center"/>
    </xf>
    <xf numFmtId="0" fontId="9" fillId="0" borderId="0" xfId="49" applyFont="1"/>
    <xf numFmtId="0" fontId="9" fillId="0" borderId="0" xfId="49" applyFont="1" applyAlignment="1">
      <alignment horizontal="left"/>
    </xf>
    <xf numFmtId="43" fontId="9" fillId="0" borderId="0" xfId="8" applyFont="1" applyAlignment="1">
      <alignment horizontal="left"/>
    </xf>
    <xf numFmtId="43" fontId="9" fillId="0" borderId="0" xfId="22" applyFont="1" applyAlignment="1">
      <alignment horizontal="center"/>
    </xf>
    <xf numFmtId="0" fontId="9" fillId="0" borderId="0" xfId="49" applyFont="1" applyBorder="1" applyAlignment="1">
      <alignment horizontal="center"/>
    </xf>
    <xf numFmtId="0" fontId="14" fillId="0" borderId="0" xfId="49" applyFont="1" applyAlignment="1">
      <alignment horizontal="left"/>
    </xf>
    <xf numFmtId="189" fontId="9" fillId="0" borderId="0" xfId="21" applyNumberFormat="1" applyFont="1" applyBorder="1"/>
    <xf numFmtId="43" fontId="9" fillId="0" borderId="0" xfId="49" applyNumberFormat="1" applyFont="1" applyAlignment="1">
      <alignment horizontal="left"/>
    </xf>
    <xf numFmtId="43" fontId="9" fillId="0" borderId="1" xfId="49" applyNumberFormat="1" applyFont="1" applyBorder="1" applyAlignment="1">
      <alignment horizontal="left"/>
    </xf>
    <xf numFmtId="43" fontId="9" fillId="0" borderId="0" xfId="49" applyNumberFormat="1" applyFont="1"/>
    <xf numFmtId="0" fontId="11" fillId="0" borderId="0" xfId="49" applyFont="1"/>
    <xf numFmtId="43" fontId="9" fillId="0" borderId="0" xfId="22" applyFont="1" applyBorder="1"/>
    <xf numFmtId="0" fontId="9" fillId="0" borderId="0" xfId="49" applyFont="1" applyBorder="1"/>
    <xf numFmtId="189" fontId="9" fillId="0" borderId="1" xfId="21" applyNumberFormat="1" applyFont="1" applyBorder="1"/>
    <xf numFmtId="190" fontId="9" fillId="0" borderId="0" xfId="21" applyNumberFormat="1" applyFont="1" applyBorder="1" applyAlignment="1">
      <alignment horizontal="right"/>
    </xf>
    <xf numFmtId="189" fontId="9" fillId="0" borderId="0" xfId="21" applyNumberFormat="1" applyFont="1" applyBorder="1" applyAlignment="1">
      <alignment horizontal="right"/>
    </xf>
    <xf numFmtId="43" fontId="11" fillId="0" borderId="2" xfId="22" applyFont="1" applyBorder="1"/>
    <xf numFmtId="49" fontId="9" fillId="0" borderId="0" xfId="22" applyNumberFormat="1" applyFont="1" applyBorder="1"/>
    <xf numFmtId="43" fontId="11" fillId="0" borderId="0" xfId="22" applyFont="1" applyBorder="1"/>
    <xf numFmtId="43" fontId="9" fillId="0" borderId="0" xfId="49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15" fillId="0" borderId="6" xfId="8" applyNumberFormat="1" applyFont="1" applyBorder="1" applyAlignment="1"/>
    <xf numFmtId="188" fontId="15" fillId="0" borderId="6" xfId="8" applyNumberFormat="1" applyFont="1" applyBorder="1" applyAlignment="1">
      <alignment horizontal="right"/>
    </xf>
    <xf numFmtId="188" fontId="2" fillId="0" borderId="6" xfId="0" applyNumberFormat="1" applyFont="1" applyBorder="1"/>
    <xf numFmtId="0" fontId="16" fillId="0" borderId="8" xfId="0" applyFont="1" applyBorder="1"/>
    <xf numFmtId="0" fontId="15" fillId="0" borderId="6" xfId="0" applyFont="1" applyBorder="1" applyAlignment="1"/>
    <xf numFmtId="0" fontId="16" fillId="0" borderId="6" xfId="0" applyFont="1" applyBorder="1"/>
    <xf numFmtId="188" fontId="16" fillId="0" borderId="8" xfId="0" applyNumberFormat="1" applyFont="1" applyBorder="1"/>
    <xf numFmtId="188" fontId="16" fillId="0" borderId="6" xfId="0" applyNumberFormat="1" applyFont="1" applyBorder="1"/>
    <xf numFmtId="188" fontId="16" fillId="0" borderId="6" xfId="8" applyNumberFormat="1" applyFont="1" applyBorder="1"/>
    <xf numFmtId="0" fontId="2" fillId="0" borderId="6" xfId="0" applyFont="1" applyBorder="1" applyAlignment="1">
      <alignment horizontal="right"/>
    </xf>
    <xf numFmtId="188" fontId="2" fillId="0" borderId="0" xfId="0" applyNumberFormat="1" applyFont="1"/>
    <xf numFmtId="188" fontId="2" fillId="0" borderId="6" xfId="92" applyNumberFormat="1" applyFont="1" applyBorder="1"/>
    <xf numFmtId="188" fontId="16" fillId="0" borderId="6" xfId="92" applyNumberFormat="1" applyFont="1" applyBorder="1"/>
    <xf numFmtId="188" fontId="16" fillId="0" borderId="12" xfId="0" applyNumberFormat="1" applyFont="1" applyBorder="1"/>
    <xf numFmtId="0" fontId="16" fillId="0" borderId="12" xfId="0" applyFont="1" applyBorder="1"/>
    <xf numFmtId="0" fontId="16" fillId="0" borderId="12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43" fontId="2" fillId="0" borderId="1" xfId="93" applyNumberFormat="1" applyFont="1" applyBorder="1"/>
    <xf numFmtId="43" fontId="2" fillId="0" borderId="6" xfId="0" applyNumberFormat="1" applyFont="1" applyBorder="1"/>
    <xf numFmtId="43" fontId="2" fillId="0" borderId="4" xfId="0" applyNumberFormat="1" applyFont="1" applyBorder="1"/>
    <xf numFmtId="43" fontId="11" fillId="0" borderId="12" xfId="8" applyNumberFormat="1" applyFont="1" applyBorder="1"/>
    <xf numFmtId="0" fontId="3" fillId="0" borderId="9" xfId="0" applyFont="1" applyBorder="1" applyAlignment="1"/>
    <xf numFmtId="0" fontId="3" fillId="0" borderId="14" xfId="0" applyFont="1" applyBorder="1" applyAlignment="1"/>
    <xf numFmtId="0" fontId="3" fillId="0" borderId="10" xfId="0" applyFont="1" applyBorder="1" applyAlignment="1"/>
    <xf numFmtId="0" fontId="2" fillId="0" borderId="15" xfId="0" applyFont="1" applyBorder="1" applyAlignment="1"/>
    <xf numFmtId="0" fontId="0" fillId="0" borderId="1" xfId="0" applyBorder="1"/>
    <xf numFmtId="0" fontId="3" fillId="0" borderId="12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3" fillId="0" borderId="12" xfId="0" applyFont="1" applyFill="1" applyBorder="1" applyAlignment="1">
      <alignment horizontal="center"/>
    </xf>
    <xf numFmtId="0" fontId="0" fillId="0" borderId="12" xfId="0" applyBorder="1"/>
    <xf numFmtId="43" fontId="2" fillId="0" borderId="1" xfId="0" applyNumberFormat="1" applyFont="1" applyBorder="1"/>
    <xf numFmtId="0" fontId="2" fillId="0" borderId="16" xfId="0" applyFont="1" applyBorder="1" applyAlignment="1">
      <alignment horizontal="center"/>
    </xf>
    <xf numFmtId="43" fontId="2" fillId="0" borderId="8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8" fillId="0" borderId="0" xfId="85" applyFont="1"/>
    <xf numFmtId="0" fontId="19" fillId="0" borderId="0" xfId="85" applyFont="1"/>
    <xf numFmtId="43" fontId="18" fillId="0" borderId="0" xfId="8" applyFont="1" applyAlignment="1">
      <alignment horizontal="center"/>
    </xf>
    <xf numFmtId="43" fontId="18" fillId="0" borderId="17" xfId="8" applyFont="1" applyBorder="1" applyAlignment="1">
      <alignment horizontal="center" vertical="center"/>
    </xf>
    <xf numFmtId="43" fontId="18" fillId="0" borderId="16" xfId="8" applyFont="1" applyBorder="1" applyAlignment="1">
      <alignment horizontal="center" vertical="center"/>
    </xf>
    <xf numFmtId="43" fontId="18" fillId="0" borderId="15" xfId="8" applyFont="1" applyBorder="1" applyAlignment="1">
      <alignment horizontal="center" vertical="center"/>
    </xf>
    <xf numFmtId="43" fontId="18" fillId="0" borderId="12" xfId="8" applyFont="1" applyBorder="1" applyAlignment="1">
      <alignment horizontal="center" vertical="center"/>
    </xf>
    <xf numFmtId="43" fontId="18" fillId="0" borderId="9" xfId="11" applyFont="1" applyBorder="1" applyAlignment="1">
      <alignment horizontal="center"/>
    </xf>
    <xf numFmtId="43" fontId="18" fillId="0" borderId="10" xfId="11" applyFont="1" applyBorder="1" applyAlignment="1">
      <alignment horizontal="center"/>
    </xf>
    <xf numFmtId="0" fontId="18" fillId="0" borderId="8" xfId="85" applyFont="1" applyBorder="1"/>
    <xf numFmtId="43" fontId="20" fillId="0" borderId="7" xfId="8" applyFont="1" applyBorder="1"/>
    <xf numFmtId="43" fontId="20" fillId="0" borderId="6" xfId="11" applyFont="1" applyBorder="1"/>
    <xf numFmtId="0" fontId="20" fillId="0" borderId="6" xfId="85" applyFont="1" applyBorder="1"/>
    <xf numFmtId="0" fontId="18" fillId="0" borderId="6" xfId="85" applyFont="1" applyBorder="1"/>
    <xf numFmtId="43" fontId="20" fillId="0" borderId="6" xfId="8" applyFont="1" applyBorder="1"/>
    <xf numFmtId="43" fontId="20" fillId="0" borderId="4" xfId="11" applyFont="1" applyBorder="1"/>
    <xf numFmtId="0" fontId="18" fillId="0" borderId="4" xfId="85" applyFont="1" applyBorder="1" applyAlignment="1">
      <alignment horizontal="center"/>
    </xf>
    <xf numFmtId="43" fontId="18" fillId="0" borderId="9" xfId="8" applyFont="1" applyBorder="1"/>
    <xf numFmtId="43" fontId="18" fillId="0" borderId="5" xfId="8" applyFont="1" applyBorder="1"/>
    <xf numFmtId="43" fontId="18" fillId="0" borderId="12" xfId="11" applyFont="1" applyBorder="1"/>
    <xf numFmtId="43" fontId="18" fillId="0" borderId="4" xfId="11" applyFont="1" applyBorder="1"/>
    <xf numFmtId="0" fontId="20" fillId="0" borderId="0" xfId="85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" fillId="0" borderId="13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23" fillId="0" borderId="0" xfId="57" applyFont="1"/>
    <xf numFmtId="187" fontId="23" fillId="0" borderId="0" xfId="94" applyFont="1"/>
    <xf numFmtId="187" fontId="23" fillId="0" borderId="0" xfId="94" applyFont="1" applyAlignment="1">
      <alignment horizontal="right"/>
    </xf>
    <xf numFmtId="0" fontId="25" fillId="0" borderId="0" xfId="55" applyFont="1" applyAlignment="1"/>
    <xf numFmtId="0" fontId="25" fillId="0" borderId="0" xfId="55" applyFont="1" applyAlignment="1">
      <alignment horizontal="center"/>
    </xf>
    <xf numFmtId="187" fontId="24" fillId="0" borderId="0" xfId="94" applyFont="1" applyAlignment="1">
      <alignment horizontal="right"/>
    </xf>
    <xf numFmtId="0" fontId="24" fillId="0" borderId="0" xfId="57" applyFont="1"/>
    <xf numFmtId="187" fontId="5" fillId="0" borderId="0" xfId="95" applyFont="1" applyAlignment="1">
      <alignment horizontal="left"/>
    </xf>
    <xf numFmtId="0" fontId="27" fillId="0" borderId="0" xfId="57" applyFont="1"/>
    <xf numFmtId="191" fontId="23" fillId="0" borderId="0" xfId="94" applyNumberFormat="1" applyFont="1" applyBorder="1"/>
    <xf numFmtId="187" fontId="5" fillId="0" borderId="0" xfId="95" applyFont="1" applyFill="1" applyAlignment="1">
      <alignment horizontal="left"/>
    </xf>
    <xf numFmtId="187" fontId="5" fillId="0" borderId="1" xfId="95" applyFont="1" applyBorder="1" applyAlignment="1">
      <alignment horizontal="left"/>
    </xf>
    <xf numFmtId="192" fontId="23" fillId="0" borderId="0" xfId="94" applyNumberFormat="1" applyFont="1" applyBorder="1"/>
    <xf numFmtId="0" fontId="5" fillId="0" borderId="0" xfId="46" applyFont="1" applyBorder="1" applyAlignment="1"/>
    <xf numFmtId="193" fontId="23" fillId="0" borderId="0" xfId="94" applyNumberFormat="1" applyFont="1" applyBorder="1"/>
    <xf numFmtId="187" fontId="23" fillId="0" borderId="0" xfId="94" applyFont="1" applyBorder="1"/>
    <xf numFmtId="187" fontId="5" fillId="0" borderId="0" xfId="95" applyFont="1" applyBorder="1" applyAlignment="1">
      <alignment horizontal="left"/>
    </xf>
    <xf numFmtId="187" fontId="23" fillId="0" borderId="0" xfId="94" applyFont="1" applyFill="1"/>
    <xf numFmtId="192" fontId="23" fillId="0" borderId="0" xfId="37" applyNumberFormat="1" applyFont="1" applyFill="1" applyBorder="1"/>
    <xf numFmtId="187" fontId="24" fillId="0" borderId="3" xfId="94" applyFont="1" applyBorder="1"/>
    <xf numFmtId="187" fontId="24" fillId="0" borderId="0" xfId="94" applyFont="1"/>
    <xf numFmtId="194" fontId="23" fillId="0" borderId="0" xfId="57" applyNumberFormat="1" applyFont="1" applyAlignment="1">
      <alignment horizontal="center"/>
    </xf>
    <xf numFmtId="187" fontId="5" fillId="0" borderId="0" xfId="94" applyFont="1"/>
    <xf numFmtId="0" fontId="5" fillId="0" borderId="0" xfId="46" applyFont="1" applyAlignment="1"/>
    <xf numFmtId="187" fontId="5" fillId="0" borderId="0" xfId="94" applyFont="1" applyBorder="1"/>
    <xf numFmtId="187" fontId="24" fillId="0" borderId="2" xfId="94" applyFont="1" applyBorder="1"/>
    <xf numFmtId="187" fontId="24" fillId="0" borderId="0" xfId="94" applyFont="1" applyBorder="1"/>
    <xf numFmtId="0" fontId="24" fillId="0" borderId="0" xfId="57" applyFont="1" applyAlignment="1"/>
    <xf numFmtId="43" fontId="9" fillId="0" borderId="0" xfId="49" applyNumberFormat="1" applyFont="1" applyBorder="1" applyAlignment="1">
      <alignment horizontal="left"/>
    </xf>
    <xf numFmtId="188" fontId="16" fillId="0" borderId="6" xfId="8" applyNumberFormat="1" applyFont="1" applyBorder="1" applyAlignment="1"/>
    <xf numFmtId="188" fontId="16" fillId="0" borderId="6" xfId="8" applyNumberFormat="1" applyFont="1" applyBorder="1" applyAlignment="1">
      <alignment horizontal="right"/>
    </xf>
    <xf numFmtId="0" fontId="28" fillId="0" borderId="0" xfId="49" applyFont="1" applyAlignment="1">
      <alignment horizontal="left"/>
    </xf>
    <xf numFmtId="0" fontId="15" fillId="0" borderId="0" xfId="49" applyFont="1" applyAlignment="1">
      <alignment horizontal="left"/>
    </xf>
    <xf numFmtId="0" fontId="29" fillId="0" borderId="0" xfId="49" applyFont="1" applyAlignment="1">
      <alignment horizontal="left"/>
    </xf>
    <xf numFmtId="0" fontId="30" fillId="0" borderId="8" xfId="0" applyFont="1" applyBorder="1" applyAlignment="1">
      <alignment horizontal="center"/>
    </xf>
    <xf numFmtId="0" fontId="32" fillId="0" borderId="0" xfId="0" applyFont="1" applyAlignment="1">
      <alignment vertical="center"/>
    </xf>
    <xf numFmtId="0" fontId="29" fillId="0" borderId="1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4" fillId="0" borderId="6" xfId="0" applyFont="1" applyBorder="1" applyAlignment="1">
      <alignment vertical="center"/>
    </xf>
    <xf numFmtId="43" fontId="35" fillId="0" borderId="6" xfId="11" applyNumberFormat="1" applyFont="1" applyBorder="1" applyAlignment="1">
      <alignment vertical="center"/>
    </xf>
    <xf numFmtId="43" fontId="35" fillId="0" borderId="6" xfId="0" applyNumberFormat="1" applyFont="1" applyBorder="1" applyAlignment="1">
      <alignment vertical="center"/>
    </xf>
    <xf numFmtId="0" fontId="36" fillId="0" borderId="6" xfId="0" applyFont="1" applyBorder="1" applyAlignment="1">
      <alignment vertical="center"/>
    </xf>
    <xf numFmtId="43" fontId="36" fillId="0" borderId="6" xfId="8" applyNumberFormat="1" applyFont="1" applyBorder="1"/>
    <xf numFmtId="43" fontId="36" fillId="0" borderId="6" xfId="8" applyNumberFormat="1" applyFont="1" applyBorder="1" applyAlignment="1">
      <alignment horizontal="right"/>
    </xf>
    <xf numFmtId="43" fontId="32" fillId="0" borderId="6" xfId="11" applyNumberFormat="1" applyFont="1" applyBorder="1" applyAlignment="1">
      <alignment horizontal="center" vertical="center"/>
    </xf>
    <xf numFmtId="43" fontId="32" fillId="0" borderId="6" xfId="11" applyNumberFormat="1" applyFont="1" applyBorder="1" applyAlignment="1">
      <alignment vertical="center"/>
    </xf>
    <xf numFmtId="43" fontId="36" fillId="0" borderId="6" xfId="11" applyNumberFormat="1" applyFont="1" applyBorder="1" applyAlignment="1">
      <alignment horizontal="center" vertical="center"/>
    </xf>
    <xf numFmtId="43" fontId="36" fillId="0" borderId="6" xfId="8" applyNumberFormat="1" applyFont="1" applyFill="1" applyBorder="1" applyAlignment="1"/>
    <xf numFmtId="43" fontId="32" fillId="0" borderId="0" xfId="8" applyNumberFormat="1" applyFont="1" applyAlignment="1">
      <alignment vertical="center"/>
    </xf>
    <xf numFmtId="43" fontId="36" fillId="0" borderId="6" xfId="11" applyNumberFormat="1" applyFont="1" applyBorder="1" applyAlignment="1">
      <alignment vertical="center"/>
    </xf>
    <xf numFmtId="43" fontId="32" fillId="0" borderId="6" xfId="8" applyNumberFormat="1" applyFont="1" applyBorder="1" applyAlignment="1">
      <alignment vertical="center"/>
    </xf>
    <xf numFmtId="43" fontId="36" fillId="0" borderId="6" xfId="8" applyNumberFormat="1" applyFont="1" applyBorder="1" applyAlignment="1">
      <alignment horizontal="center" vertical="center"/>
    </xf>
    <xf numFmtId="43" fontId="15" fillId="0" borderId="0" xfId="0" applyNumberFormat="1" applyFont="1" applyAlignment="1">
      <alignment vertical="center"/>
    </xf>
    <xf numFmtId="0" fontId="37" fillId="0" borderId="12" xfId="0" applyFont="1" applyBorder="1" applyAlignment="1">
      <alignment horizontal="center" vertical="center"/>
    </xf>
    <xf numFmtId="43" fontId="37" fillId="0" borderId="12" xfId="11" applyNumberFormat="1" applyFont="1" applyBorder="1" applyAlignment="1">
      <alignment vertical="center"/>
    </xf>
    <xf numFmtId="43" fontId="33" fillId="0" borderId="12" xfId="11" applyNumberFormat="1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39" fillId="0" borderId="6" xfId="0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43" fontId="36" fillId="0" borderId="6" xfId="8" applyFont="1" applyBorder="1"/>
    <xf numFmtId="43" fontId="36" fillId="0" borderId="6" xfId="8" applyFont="1" applyBorder="1" applyAlignment="1">
      <alignment horizontal="right"/>
    </xf>
    <xf numFmtId="43" fontId="36" fillId="0" borderId="6" xfId="11" applyFont="1" applyBorder="1" applyAlignment="1">
      <alignment horizontal="center" vertical="center"/>
    </xf>
    <xf numFmtId="43" fontId="36" fillId="0" borderId="4" xfId="8" applyFont="1" applyBorder="1" applyAlignment="1">
      <alignment horizontal="right"/>
    </xf>
    <xf numFmtId="2" fontId="40" fillId="0" borderId="0" xfId="0" applyNumberFormat="1" applyFont="1" applyFill="1"/>
    <xf numFmtId="0" fontId="37" fillId="0" borderId="18" xfId="0" applyFont="1" applyBorder="1" applyAlignment="1">
      <alignment horizontal="center" vertical="center"/>
    </xf>
    <xf numFmtId="43" fontId="37" fillId="0" borderId="18" xfId="0" applyNumberFormat="1" applyFont="1" applyBorder="1" applyAlignment="1">
      <alignment vertical="center"/>
    </xf>
    <xf numFmtId="0" fontId="39" fillId="0" borderId="18" xfId="0" applyFont="1" applyBorder="1" applyAlignment="1">
      <alignment vertical="center"/>
    </xf>
    <xf numFmtId="0" fontId="37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vertical="center"/>
    </xf>
    <xf numFmtId="187" fontId="37" fillId="0" borderId="20" xfId="0" applyNumberFormat="1" applyFont="1" applyBorder="1" applyAlignment="1">
      <alignment vertical="center"/>
    </xf>
    <xf numFmtId="0" fontId="38" fillId="0" borderId="19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187" fontId="41" fillId="0" borderId="0" xfId="0" applyNumberFormat="1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20" fillId="0" borderId="0" xfId="0" applyFont="1"/>
    <xf numFmtId="0" fontId="42" fillId="0" borderId="0" xfId="0" applyFont="1"/>
    <xf numFmtId="0" fontId="18" fillId="0" borderId="12" xfId="0" applyFont="1" applyBorder="1" applyAlignment="1">
      <alignment horizontal="center"/>
    </xf>
    <xf numFmtId="0" fontId="20" fillId="0" borderId="6" xfId="0" applyFont="1" applyBorder="1"/>
    <xf numFmtId="43" fontId="20" fillId="0" borderId="6" xfId="96" applyFont="1" applyBorder="1"/>
    <xf numFmtId="0" fontId="43" fillId="0" borderId="6" xfId="0" applyFont="1" applyBorder="1"/>
    <xf numFmtId="0" fontId="44" fillId="0" borderId="0" xfId="0" applyFont="1"/>
    <xf numFmtId="43" fontId="18" fillId="0" borderId="12" xfId="96" applyFont="1" applyBorder="1"/>
    <xf numFmtId="0" fontId="45" fillId="0" borderId="0" xfId="0" applyFont="1"/>
    <xf numFmtId="43" fontId="45" fillId="0" borderId="0" xfId="0" applyNumberFormat="1" applyFont="1"/>
    <xf numFmtId="43" fontId="20" fillId="0" borderId="0" xfId="0" applyNumberFormat="1" applyFont="1"/>
    <xf numFmtId="0" fontId="18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18" fillId="0" borderId="8" xfId="0" applyFont="1" applyBorder="1" applyAlignment="1">
      <alignment horizontal="center" shrinkToFit="1"/>
    </xf>
    <xf numFmtId="0" fontId="18" fillId="0" borderId="4" xfId="0" applyFont="1" applyBorder="1" applyAlignment="1">
      <alignment horizontal="center" shrinkToFit="1"/>
    </xf>
    <xf numFmtId="0" fontId="20" fillId="0" borderId="6" xfId="0" applyFont="1" applyBorder="1" applyAlignment="1">
      <alignment shrinkToFit="1"/>
    </xf>
    <xf numFmtId="0" fontId="18" fillId="0" borderId="1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43" fontId="20" fillId="0" borderId="6" xfId="1" applyFont="1" applyBorder="1" applyAlignment="1"/>
    <xf numFmtId="43" fontId="20" fillId="0" borderId="6" xfId="96" applyNumberFormat="1" applyFont="1" applyBorder="1" applyAlignment="1">
      <alignment horizontal="center"/>
    </xf>
    <xf numFmtId="2" fontId="20" fillId="0" borderId="6" xfId="96" applyNumberFormat="1" applyFont="1" applyBorder="1" applyAlignment="1">
      <alignment horizontal="center"/>
    </xf>
    <xf numFmtId="0" fontId="20" fillId="0" borderId="4" xfId="0" applyFont="1" applyBorder="1"/>
    <xf numFmtId="43" fontId="20" fillId="0" borderId="6" xfId="0" applyNumberFormat="1" applyFont="1" applyBorder="1"/>
    <xf numFmtId="43" fontId="18" fillId="0" borderId="12" xfId="0" applyNumberFormat="1" applyFont="1" applyBorder="1"/>
    <xf numFmtId="43" fontId="20" fillId="0" borderId="6" xfId="96" applyFont="1" applyBorder="1" applyAlignment="1">
      <alignment horizontal="center"/>
    </xf>
    <xf numFmtId="43" fontId="20" fillId="0" borderId="6" xfId="1" applyFont="1" applyBorder="1"/>
    <xf numFmtId="0" fontId="30" fillId="0" borderId="4" xfId="0" applyFont="1" applyBorder="1" applyAlignment="1">
      <alignment horizontal="center"/>
    </xf>
    <xf numFmtId="43" fontId="20" fillId="0" borderId="6" xfId="1" applyFont="1" applyBorder="1" applyAlignment="1">
      <alignment horizontal="center"/>
    </xf>
    <xf numFmtId="43" fontId="20" fillId="0" borderId="6" xfId="0" applyNumberFormat="1" applyFont="1" applyBorder="1" applyAlignment="1">
      <alignment horizontal="center"/>
    </xf>
    <xf numFmtId="43" fontId="42" fillId="0" borderId="0" xfId="0" applyNumberFormat="1" applyFont="1"/>
    <xf numFmtId="43" fontId="32" fillId="0" borderId="0" xfId="92" applyFont="1" applyAlignment="1">
      <alignment vertical="center"/>
    </xf>
    <xf numFmtId="43" fontId="15" fillId="0" borderId="0" xfId="92" applyFont="1" applyAlignment="1">
      <alignment vertical="center"/>
    </xf>
    <xf numFmtId="43" fontId="40" fillId="0" borderId="0" xfId="92" applyFont="1" applyFill="1"/>
    <xf numFmtId="43" fontId="20" fillId="0" borderId="6" xfId="92" applyFont="1" applyBorder="1"/>
    <xf numFmtId="43" fontId="48" fillId="0" borderId="6" xfId="96" applyFont="1" applyBorder="1"/>
    <xf numFmtId="43" fontId="49" fillId="0" borderId="12" xfId="96" applyFont="1" applyBorder="1"/>
    <xf numFmtId="43" fontId="48" fillId="0" borderId="6" xfId="96" applyFont="1" applyBorder="1" applyAlignment="1">
      <alignment horizontal="center"/>
    </xf>
    <xf numFmtId="43" fontId="48" fillId="0" borderId="6" xfId="96" applyNumberFormat="1" applyFont="1" applyBorder="1" applyAlignment="1">
      <alignment horizontal="center"/>
    </xf>
    <xf numFmtId="43" fontId="48" fillId="0" borderId="6" xfId="1" applyFont="1" applyBorder="1"/>
    <xf numFmtId="0" fontId="48" fillId="0" borderId="6" xfId="0" applyFont="1" applyBorder="1"/>
    <xf numFmtId="43" fontId="49" fillId="0" borderId="12" xfId="96" applyNumberFormat="1" applyFont="1" applyBorder="1" applyAlignment="1">
      <alignment horizontal="center"/>
    </xf>
    <xf numFmtId="0" fontId="19" fillId="0" borderId="6" xfId="0" applyFont="1" applyBorder="1"/>
    <xf numFmtId="43" fontId="50" fillId="0" borderId="12" xfId="11" applyNumberFormat="1" applyFont="1" applyBorder="1" applyAlignment="1">
      <alignment vertical="center"/>
    </xf>
    <xf numFmtId="0" fontId="40" fillId="0" borderId="0" xfId="0" applyFont="1" applyAlignment="1">
      <alignment vertical="center"/>
    </xf>
    <xf numFmtId="0" fontId="52" fillId="0" borderId="0" xfId="0" applyFont="1"/>
    <xf numFmtId="0" fontId="53" fillId="0" borderId="0" xfId="0" applyFont="1"/>
    <xf numFmtId="0" fontId="53" fillId="0" borderId="12" xfId="0" applyFont="1" applyBorder="1" applyAlignment="1">
      <alignment horizontal="center" vertical="center"/>
    </xf>
    <xf numFmtId="0" fontId="54" fillId="0" borderId="8" xfId="0" applyFont="1" applyBorder="1"/>
    <xf numFmtId="0" fontId="55" fillId="0" borderId="8" xfId="0" applyFont="1" applyBorder="1"/>
    <xf numFmtId="0" fontId="54" fillId="0" borderId="7" xfId="0" applyFont="1" applyBorder="1" applyAlignment="1"/>
    <xf numFmtId="188" fontId="54" fillId="0" borderId="6" xfId="8" applyNumberFormat="1" applyFont="1" applyBorder="1" applyAlignment="1"/>
    <xf numFmtId="188" fontId="55" fillId="0" borderId="8" xfId="0" applyNumberFormat="1" applyFont="1" applyBorder="1"/>
    <xf numFmtId="188" fontId="55" fillId="0" borderId="6" xfId="92" applyNumberFormat="1" applyFont="1" applyBorder="1"/>
    <xf numFmtId="0" fontId="55" fillId="0" borderId="6" xfId="0" applyFont="1" applyBorder="1"/>
    <xf numFmtId="0" fontId="54" fillId="0" borderId="6" xfId="0" applyFont="1" applyBorder="1"/>
    <xf numFmtId="0" fontId="54" fillId="0" borderId="6" xfId="0" applyFont="1" applyBorder="1" applyAlignment="1"/>
    <xf numFmtId="188" fontId="54" fillId="0" borderId="6" xfId="8" applyNumberFormat="1" applyFont="1" applyBorder="1" applyAlignment="1">
      <alignment horizontal="right"/>
    </xf>
    <xf numFmtId="188" fontId="55" fillId="0" borderId="6" xfId="0" applyNumberFormat="1" applyFont="1" applyBorder="1"/>
    <xf numFmtId="188" fontId="54" fillId="0" borderId="6" xfId="92" applyNumberFormat="1" applyFont="1" applyBorder="1"/>
    <xf numFmtId="0" fontId="54" fillId="0" borderId="0" xfId="0" applyFont="1" applyBorder="1" applyAlignment="1"/>
    <xf numFmtId="188" fontId="54" fillId="0" borderId="12" xfId="0" applyNumberFormat="1" applyFont="1" applyBorder="1"/>
    <xf numFmtId="0" fontId="54" fillId="0" borderId="12" xfId="0" applyFont="1" applyBorder="1"/>
    <xf numFmtId="188" fontId="54" fillId="0" borderId="12" xfId="92" applyNumberFormat="1" applyFont="1" applyBorder="1"/>
    <xf numFmtId="0" fontId="32" fillId="0" borderId="6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5" fillId="0" borderId="0" xfId="55" applyFont="1" applyAlignment="1">
      <alignment horizontal="center"/>
    </xf>
    <xf numFmtId="0" fontId="9" fillId="0" borderId="0" xfId="0" applyFont="1" applyAlignment="1">
      <alignment vertical="center"/>
    </xf>
    <xf numFmtId="0" fontId="25" fillId="0" borderId="0" xfId="55" applyFont="1" applyAlignment="1">
      <alignment horizontal="center"/>
    </xf>
    <xf numFmtId="0" fontId="25" fillId="0" borderId="0" xfId="55" applyFont="1"/>
    <xf numFmtId="0" fontId="5" fillId="0" borderId="0" xfId="55" applyFont="1"/>
    <xf numFmtId="43" fontId="5" fillId="0" borderId="0" xfId="18" applyFont="1" applyAlignment="1">
      <alignment horizontal="right"/>
    </xf>
    <xf numFmtId="43" fontId="25" fillId="0" borderId="0" xfId="18" applyFont="1" applyAlignment="1">
      <alignment horizontal="center"/>
    </xf>
    <xf numFmtId="43" fontId="25" fillId="0" borderId="0" xfId="18" applyFont="1" applyAlignment="1">
      <alignment horizontal="right"/>
    </xf>
    <xf numFmtId="43" fontId="5" fillId="0" borderId="0" xfId="18" applyFont="1"/>
    <xf numFmtId="0" fontId="5" fillId="0" borderId="0" xfId="55" applyFont="1" applyAlignment="1">
      <alignment horizontal="center"/>
    </xf>
    <xf numFmtId="187" fontId="5" fillId="0" borderId="0" xfId="95" applyFont="1" applyFill="1" applyBorder="1" applyAlignment="1">
      <alignment horizontal="center" vertical="top" wrapText="1"/>
    </xf>
    <xf numFmtId="43" fontId="25" fillId="0" borderId="2" xfId="18" applyFont="1" applyBorder="1"/>
    <xf numFmtId="43" fontId="25" fillId="0" borderId="0" xfId="18" applyFont="1" applyBorder="1"/>
    <xf numFmtId="43" fontId="25" fillId="0" borderId="0" xfId="18" applyFont="1" applyBorder="1" applyAlignment="1">
      <alignment horizontal="right"/>
    </xf>
    <xf numFmtId="43" fontId="5" fillId="0" borderId="0" xfId="18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8" xfId="85" applyFont="1" applyBorder="1" applyAlignment="1">
      <alignment horizontal="center" vertical="center"/>
    </xf>
    <xf numFmtId="0" fontId="18" fillId="0" borderId="4" xfId="85" applyFont="1" applyBorder="1" applyAlignment="1">
      <alignment horizontal="center" vertical="center"/>
    </xf>
    <xf numFmtId="43" fontId="18" fillId="0" borderId="11" xfId="8" applyFont="1" applyBorder="1" applyAlignment="1">
      <alignment horizontal="center" vertical="center"/>
    </xf>
    <xf numFmtId="43" fontId="18" fillId="0" borderId="5" xfId="8" applyFont="1" applyBorder="1" applyAlignment="1">
      <alignment horizontal="center" vertical="center"/>
    </xf>
    <xf numFmtId="43" fontId="18" fillId="0" borderId="9" xfId="8" applyFont="1" applyBorder="1" applyAlignment="1">
      <alignment horizontal="center" vertical="center"/>
    </xf>
    <xf numFmtId="43" fontId="18" fillId="0" borderId="17" xfId="8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5" fillId="0" borderId="0" xfId="55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53" fillId="0" borderId="9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24" fillId="0" borderId="0" xfId="57" applyFont="1" applyAlignment="1">
      <alignment horizontal="center"/>
    </xf>
    <xf numFmtId="0" fontId="9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0" fillId="0" borderId="0" xfId="0" applyAlignment="1"/>
  </cellXfs>
  <cellStyles count="98">
    <cellStyle name="Comma" xfId="92" builtinId="3"/>
    <cellStyle name="Comma 2" xfId="1"/>
    <cellStyle name="Comma 3" xfId="2"/>
    <cellStyle name="Currency" xfId="93" builtinId="4"/>
    <cellStyle name="Hyperlink 2" xfId="3"/>
    <cellStyle name="Normal" xfId="0" builtinId="0"/>
    <cellStyle name="Normal 2" xfId="4"/>
    <cellStyle name="Normal 3" xfId="5"/>
    <cellStyle name="Normal 4" xfId="6"/>
    <cellStyle name="Normal 7" xfId="7"/>
    <cellStyle name="เครื่องหมายจุลภาค 10" xfId="8"/>
    <cellStyle name="เครื่องหมายจุลภาค 10 2" xfId="9"/>
    <cellStyle name="เครื่องหมายจุลภาค 11" xfId="10"/>
    <cellStyle name="เครื่องหมายจุลภาค 12" xfId="11"/>
    <cellStyle name="เครื่องหมายจุลภาค 13" xfId="12"/>
    <cellStyle name="เครื่องหมายจุลภาค 13 2" xfId="95"/>
    <cellStyle name="เครื่องหมายจุลภาค 14" xfId="13"/>
    <cellStyle name="เครื่องหมายจุลภาค 15" xfId="14"/>
    <cellStyle name="เครื่องหมายจุลภาค 16" xfId="15"/>
    <cellStyle name="เครื่องหมายจุลภาค 17" xfId="16"/>
    <cellStyle name="เครื่องหมายจุลภาค 18" xfId="17"/>
    <cellStyle name="เครื่องหมายจุลภาค 19" xfId="18"/>
    <cellStyle name="เครื่องหมายจุลภาค 2 10" xfId="66"/>
    <cellStyle name="เครื่องหมายจุลภาค 2 11" xfId="77"/>
    <cellStyle name="เครื่องหมายจุลภาค 2 12" xfId="68"/>
    <cellStyle name="เครื่องหมายจุลภาค 2 13" xfId="86"/>
    <cellStyle name="เครื่องหมายจุลภาค 2 14" xfId="89"/>
    <cellStyle name="เครื่องหมายจุลภาค 2 15" xfId="90"/>
    <cellStyle name="เครื่องหมายจุลภาค 2 2" xfId="19"/>
    <cellStyle name="เครื่องหมายจุลภาค 2 2 10" xfId="76"/>
    <cellStyle name="เครื่องหมายจุลภาค 2 2 11" xfId="69"/>
    <cellStyle name="เครื่องหมายจุลภาค 2 2 12" xfId="87"/>
    <cellStyle name="เครื่องหมายจุลภาค 2 2 13" xfId="88"/>
    <cellStyle name="เครื่องหมายจุลภาค 2 2 14" xfId="91"/>
    <cellStyle name="เครื่องหมายจุลภาค 2 2 2" xfId="20"/>
    <cellStyle name="เครื่องหมายจุลภาค 2 2 3" xfId="73"/>
    <cellStyle name="เครื่องหมายจุลภาค 2 2 4" xfId="83"/>
    <cellStyle name="เครื่องหมายจุลภาค 2 2 5" xfId="75"/>
    <cellStyle name="เครื่องหมายจุลภาค 2 2 6" xfId="81"/>
    <cellStyle name="เครื่องหมายจุลภาค 2 2 7" xfId="71"/>
    <cellStyle name="เครื่องหมายจุลภาค 2 2 8" xfId="78"/>
    <cellStyle name="เครื่องหมายจุลภาค 2 2 9" xfId="67"/>
    <cellStyle name="เครื่องหมายจุลภาค 2 3" xfId="21"/>
    <cellStyle name="เครื่องหมายจุลภาค 2 4" xfId="72"/>
    <cellStyle name="เครื่องหมายจุลภาค 2 5" xfId="84"/>
    <cellStyle name="เครื่องหมายจุลภาค 2 6" xfId="74"/>
    <cellStyle name="เครื่องหมายจุลภาค 2 7" xfId="82"/>
    <cellStyle name="เครื่องหมายจุลภาค 2 8" xfId="70"/>
    <cellStyle name="เครื่องหมายจุลภาค 2 9" xfId="79"/>
    <cellStyle name="เครื่องหมายจุลภาค 20" xfId="94"/>
    <cellStyle name="เครื่องหมายจุลภาค 23 2" xfId="97"/>
    <cellStyle name="เครื่องหมายจุลภาค 27" xfId="96"/>
    <cellStyle name="เครื่องหมายจุลภาค 3" xfId="22"/>
    <cellStyle name="เครื่องหมายจุลภาค 3 2" xfId="23"/>
    <cellStyle name="เครื่องหมายจุลภาค 4" xfId="24"/>
    <cellStyle name="เครื่องหมายจุลภาค 4 2" xfId="25"/>
    <cellStyle name="เครื่องหมายจุลภาค 4 2 2" xfId="26"/>
    <cellStyle name="เครื่องหมายจุลภาค 4 3" xfId="27"/>
    <cellStyle name="เครื่องหมายจุลภาค 5" xfId="28"/>
    <cellStyle name="เครื่องหมายจุลภาค 5 2" xfId="29"/>
    <cellStyle name="เครื่องหมายจุลภาค 6" xfId="30"/>
    <cellStyle name="เครื่องหมายจุลภาค 6 2" xfId="31"/>
    <cellStyle name="เครื่องหมายจุลภาค 6 3" xfId="32"/>
    <cellStyle name="เครื่องหมายจุลภาค 7" xfId="33"/>
    <cellStyle name="เครื่องหมายจุลภาค 7 2" xfId="34"/>
    <cellStyle name="เครื่องหมายจุลภาค 7 3" xfId="35"/>
    <cellStyle name="เครื่องหมายจุลภาค 8" xfId="36"/>
    <cellStyle name="เครื่องหมายจุลภาค 9" xfId="37"/>
    <cellStyle name="เครื่องหมายสกุลเงิน 2" xfId="38"/>
    <cellStyle name="ปกติ 10" xfId="39"/>
    <cellStyle name="ปกติ 11" xfId="40"/>
    <cellStyle name="ปกติ 12" xfId="41"/>
    <cellStyle name="ปกติ 13" xfId="42"/>
    <cellStyle name="ปกติ 14" xfId="43"/>
    <cellStyle name="ปกติ 15" xfId="85"/>
    <cellStyle name="ปกติ 2" xfId="44"/>
    <cellStyle name="ปกติ 2 2" xfId="45"/>
    <cellStyle name="ปกติ 2 2 2" xfId="46"/>
    <cellStyle name="ปกติ 2 3" xfId="47"/>
    <cellStyle name="ปกติ 2 4" xfId="80"/>
    <cellStyle name="ปกติ 2_งบแสดงฐานะการเงิน  ปี 2552อบจ" xfId="48"/>
    <cellStyle name="ปกติ 3" xfId="49"/>
    <cellStyle name="ปกติ 3 2" xfId="50"/>
    <cellStyle name="ปกติ 3 2 2" xfId="51"/>
    <cellStyle name="ปกติ 4" xfId="52"/>
    <cellStyle name="ปกติ 4 2" xfId="53"/>
    <cellStyle name="ปกติ 4 3" xfId="54"/>
    <cellStyle name="ปกติ 5" xfId="55"/>
    <cellStyle name="ปกติ 5 2" xfId="56"/>
    <cellStyle name="ปกติ 6" xfId="57"/>
    <cellStyle name="ปกติ 6 2" xfId="58"/>
    <cellStyle name="ปกติ 6_งบแสดงฐานะการเงิน  ปี 2552อบจมีค53" xfId="59"/>
    <cellStyle name="ปกติ 7" xfId="60"/>
    <cellStyle name="ปกติ 7 2" xfId="61"/>
    <cellStyle name="ปกติ 8" xfId="62"/>
    <cellStyle name="ปกติ 9" xfId="63"/>
    <cellStyle name="เปอร์เซ็นต์ 2" xfId="64"/>
    <cellStyle name="เปอร์เซ็นต์ 3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A31" sqref="A31:I54"/>
    </sheetView>
  </sheetViews>
  <sheetFormatPr defaultRowHeight="14.25" x14ac:dyDescent="0.2"/>
  <cols>
    <col min="2" max="2" width="7.125" customWidth="1"/>
    <col min="4" max="4" width="10.625" customWidth="1"/>
    <col min="6" max="6" width="9.875" customWidth="1"/>
    <col min="7" max="7" width="7.125" style="23" customWidth="1"/>
    <col min="8" max="8" width="12.75" customWidth="1"/>
  </cols>
  <sheetData>
    <row r="1" spans="1:9" s="1" customFormat="1" ht="25.5" customHeight="1" x14ac:dyDescent="0.55000000000000004">
      <c r="A1" s="310" t="s">
        <v>96</v>
      </c>
      <c r="B1" s="310"/>
      <c r="C1" s="310"/>
      <c r="D1" s="310"/>
      <c r="E1" s="310"/>
      <c r="F1" s="310"/>
      <c r="G1" s="310"/>
      <c r="H1" s="310"/>
      <c r="I1" s="310"/>
    </row>
    <row r="2" spans="1:9" s="1" customFormat="1" ht="21.75" customHeight="1" x14ac:dyDescent="0.55000000000000004">
      <c r="A2" s="310" t="s">
        <v>0</v>
      </c>
      <c r="B2" s="310"/>
      <c r="C2" s="310"/>
      <c r="D2" s="310"/>
      <c r="E2" s="310"/>
      <c r="F2" s="310"/>
      <c r="G2" s="310"/>
      <c r="H2" s="310"/>
      <c r="I2" s="310"/>
    </row>
    <row r="3" spans="1:9" s="1" customFormat="1" ht="24.75" customHeight="1" x14ac:dyDescent="0.55000000000000004">
      <c r="A3" s="310" t="s">
        <v>1</v>
      </c>
      <c r="B3" s="310"/>
      <c r="C3" s="310"/>
      <c r="D3" s="310"/>
      <c r="E3" s="310"/>
      <c r="F3" s="310"/>
      <c r="G3" s="310"/>
      <c r="H3" s="310"/>
      <c r="I3" s="310"/>
    </row>
    <row r="4" spans="1:9" s="1" customFormat="1" ht="22.5" customHeight="1" x14ac:dyDescent="0.5">
      <c r="G4" s="25"/>
    </row>
    <row r="5" spans="1:9" s="1" customFormat="1" ht="23.1" customHeight="1" x14ac:dyDescent="0.5">
      <c r="E5" s="311" t="s">
        <v>3</v>
      </c>
      <c r="F5" s="311"/>
      <c r="G5" s="21"/>
    </row>
    <row r="6" spans="1:9" s="1" customFormat="1" ht="23.1" customHeight="1" thickBot="1" x14ac:dyDescent="0.55000000000000004">
      <c r="A6" s="3" t="s">
        <v>4</v>
      </c>
      <c r="E6" s="309">
        <v>2</v>
      </c>
      <c r="F6" s="309"/>
      <c r="G6" s="20"/>
      <c r="H6" s="4">
        <v>20973137.25</v>
      </c>
    </row>
    <row r="7" spans="1:9" s="1" customFormat="1" ht="23.1" customHeight="1" thickTop="1" x14ac:dyDescent="0.5">
      <c r="A7" s="3" t="s">
        <v>5</v>
      </c>
      <c r="E7" s="312"/>
      <c r="F7" s="312"/>
      <c r="G7" s="2"/>
    </row>
    <row r="8" spans="1:9" s="1" customFormat="1" ht="23.1" customHeight="1" x14ac:dyDescent="0.5">
      <c r="B8" s="3" t="s">
        <v>6</v>
      </c>
      <c r="E8" s="312"/>
      <c r="F8" s="312"/>
      <c r="G8" s="2"/>
    </row>
    <row r="9" spans="1:9" s="1" customFormat="1" ht="23.1" customHeight="1" x14ac:dyDescent="0.5">
      <c r="C9" s="1" t="s">
        <v>7</v>
      </c>
      <c r="E9" s="309">
        <v>3</v>
      </c>
      <c r="F9" s="309"/>
      <c r="G9" s="2"/>
      <c r="H9" s="8">
        <v>33830470.109999999</v>
      </c>
    </row>
    <row r="10" spans="1:9" s="1" customFormat="1" ht="23.1" customHeight="1" x14ac:dyDescent="0.5">
      <c r="C10" s="1" t="s">
        <v>8</v>
      </c>
      <c r="E10" s="309"/>
      <c r="F10" s="309"/>
      <c r="G10" s="2"/>
      <c r="H10" s="10">
        <v>0</v>
      </c>
    </row>
    <row r="11" spans="1:9" s="1" customFormat="1" ht="23.1" customHeight="1" x14ac:dyDescent="0.5">
      <c r="C11" s="1" t="s">
        <v>9</v>
      </c>
      <c r="E11" s="309">
        <v>4</v>
      </c>
      <c r="F11" s="309"/>
      <c r="G11" s="2"/>
      <c r="H11" s="9">
        <v>0</v>
      </c>
    </row>
    <row r="12" spans="1:9" s="1" customFormat="1" ht="23.1" customHeight="1" x14ac:dyDescent="0.5">
      <c r="C12" s="1" t="s">
        <v>10</v>
      </c>
      <c r="E12" s="309">
        <v>5</v>
      </c>
      <c r="F12" s="309"/>
      <c r="G12" s="2"/>
      <c r="H12" s="9">
        <v>3627.02</v>
      </c>
    </row>
    <row r="13" spans="1:9" s="1" customFormat="1" ht="23.1" customHeight="1" x14ac:dyDescent="0.5">
      <c r="C13" s="1" t="s">
        <v>11</v>
      </c>
      <c r="E13" s="309">
        <v>6</v>
      </c>
      <c r="F13" s="309"/>
      <c r="G13" s="2"/>
    </row>
    <row r="14" spans="1:9" s="1" customFormat="1" ht="23.1" customHeight="1" x14ac:dyDescent="0.5">
      <c r="C14" s="1" t="s">
        <v>12</v>
      </c>
      <c r="E14" s="312"/>
      <c r="F14" s="312"/>
      <c r="G14" s="2"/>
      <c r="H14" s="12">
        <v>31595</v>
      </c>
    </row>
    <row r="15" spans="1:9" s="1" customFormat="1" ht="23.1" customHeight="1" x14ac:dyDescent="0.5">
      <c r="C15" s="1" t="s">
        <v>13</v>
      </c>
      <c r="E15" s="312"/>
      <c r="F15" s="312"/>
      <c r="G15" s="2"/>
      <c r="H15" s="118">
        <v>0</v>
      </c>
    </row>
    <row r="16" spans="1:9" s="1" customFormat="1" ht="23.1" customHeight="1" x14ac:dyDescent="0.5">
      <c r="C16" s="3" t="s">
        <v>14</v>
      </c>
      <c r="E16" s="312"/>
      <c r="F16" s="312"/>
      <c r="G16" s="2"/>
      <c r="H16" s="7">
        <f>SUM(H9:H15)</f>
        <v>33865692.130000003</v>
      </c>
    </row>
    <row r="17" spans="1:9" s="1" customFormat="1" ht="23.1" customHeight="1" x14ac:dyDescent="0.5">
      <c r="B17" s="3" t="s">
        <v>15</v>
      </c>
      <c r="E17" s="312"/>
      <c r="F17" s="312"/>
      <c r="G17" s="2"/>
    </row>
    <row r="18" spans="1:9" s="1" customFormat="1" ht="23.1" customHeight="1" x14ac:dyDescent="0.5">
      <c r="C18" s="1" t="s">
        <v>13</v>
      </c>
      <c r="E18" s="312"/>
      <c r="F18" s="312"/>
      <c r="G18" s="2"/>
      <c r="H18" s="104">
        <v>0</v>
      </c>
    </row>
    <row r="19" spans="1:9" s="1" customFormat="1" ht="23.1" customHeight="1" x14ac:dyDescent="0.5">
      <c r="C19" s="3" t="s">
        <v>16</v>
      </c>
      <c r="E19" s="312"/>
      <c r="F19" s="312"/>
      <c r="G19" s="2"/>
      <c r="H19" s="16">
        <v>0</v>
      </c>
    </row>
    <row r="20" spans="1:9" s="1" customFormat="1" ht="23.1" customHeight="1" thickBot="1" x14ac:dyDescent="0.55000000000000004">
      <c r="A20" s="3" t="s">
        <v>17</v>
      </c>
      <c r="G20" s="25"/>
      <c r="H20" s="6">
        <f>H16+H19</f>
        <v>33865692.130000003</v>
      </c>
    </row>
    <row r="21" spans="1:9" s="1" customFormat="1" ht="23.1" customHeight="1" thickTop="1" x14ac:dyDescent="0.5">
      <c r="G21" s="25"/>
    </row>
    <row r="22" spans="1:9" s="1" customFormat="1" ht="23.1" customHeight="1" x14ac:dyDescent="0.5">
      <c r="G22" s="25"/>
    </row>
    <row r="23" spans="1:9" s="1" customFormat="1" ht="23.1" customHeight="1" x14ac:dyDescent="0.5">
      <c r="G23" s="25"/>
    </row>
    <row r="24" spans="1:9" s="1" customFormat="1" ht="23.1" customHeight="1" x14ac:dyDescent="0.5">
      <c r="G24" s="25"/>
    </row>
    <row r="25" spans="1:9" s="1" customFormat="1" ht="23.1" customHeight="1" x14ac:dyDescent="0.5">
      <c r="G25" s="25"/>
    </row>
    <row r="26" spans="1:9" s="1" customFormat="1" ht="23.1" customHeight="1" x14ac:dyDescent="0.5">
      <c r="G26" s="25"/>
    </row>
    <row r="27" spans="1:9" s="1" customFormat="1" ht="23.1" customHeight="1" x14ac:dyDescent="0.5">
      <c r="G27" s="25"/>
    </row>
    <row r="28" spans="1:9" s="1" customFormat="1" ht="23.1" customHeight="1" x14ac:dyDescent="0.5">
      <c r="G28" s="25"/>
    </row>
    <row r="29" spans="1:9" s="1" customFormat="1" ht="23.1" customHeight="1" x14ac:dyDescent="0.5">
      <c r="G29" s="25"/>
    </row>
    <row r="30" spans="1:9" s="1" customFormat="1" ht="23.1" customHeight="1" x14ac:dyDescent="0.5">
      <c r="G30" s="25"/>
    </row>
    <row r="31" spans="1:9" s="1" customFormat="1" ht="25.5" customHeight="1" x14ac:dyDescent="0.55000000000000004">
      <c r="A31" s="310" t="s">
        <v>96</v>
      </c>
      <c r="B31" s="310"/>
      <c r="C31" s="310"/>
      <c r="D31" s="310"/>
      <c r="E31" s="310"/>
      <c r="F31" s="310"/>
      <c r="G31" s="310"/>
      <c r="H31" s="310"/>
      <c r="I31" s="310"/>
    </row>
    <row r="32" spans="1:9" s="1" customFormat="1" ht="21.75" customHeight="1" x14ac:dyDescent="0.55000000000000004">
      <c r="A32" s="310" t="s">
        <v>0</v>
      </c>
      <c r="B32" s="310"/>
      <c r="C32" s="310"/>
      <c r="D32" s="310"/>
      <c r="E32" s="310"/>
      <c r="F32" s="310"/>
      <c r="G32" s="310"/>
      <c r="H32" s="310"/>
      <c r="I32" s="310"/>
    </row>
    <row r="33" spans="1:9" s="1" customFormat="1" ht="24.75" customHeight="1" x14ac:dyDescent="0.55000000000000004">
      <c r="A33" s="310" t="s">
        <v>1</v>
      </c>
      <c r="B33" s="310"/>
      <c r="C33" s="310"/>
      <c r="D33" s="310"/>
      <c r="E33" s="310"/>
      <c r="F33" s="310"/>
      <c r="G33" s="310"/>
      <c r="H33" s="310"/>
      <c r="I33" s="310"/>
    </row>
    <row r="34" spans="1:9" s="1" customFormat="1" ht="23.1" customHeight="1" x14ac:dyDescent="0.5">
      <c r="G34" s="25"/>
    </row>
    <row r="35" spans="1:9" s="1" customFormat="1" ht="23.1" customHeight="1" x14ac:dyDescent="0.5">
      <c r="E35" s="309" t="s">
        <v>2</v>
      </c>
      <c r="F35" s="309"/>
      <c r="G35" s="20"/>
    </row>
    <row r="36" spans="1:9" s="1" customFormat="1" ht="23.1" customHeight="1" thickBot="1" x14ac:dyDescent="0.55000000000000004">
      <c r="A36" s="3" t="s">
        <v>26</v>
      </c>
      <c r="E36" s="309">
        <v>2</v>
      </c>
      <c r="F36" s="309"/>
      <c r="G36" s="20"/>
      <c r="H36" s="11">
        <v>20973137.25</v>
      </c>
    </row>
    <row r="37" spans="1:9" s="1" customFormat="1" ht="23.1" customHeight="1" thickTop="1" x14ac:dyDescent="0.5">
      <c r="A37" s="3" t="s">
        <v>18</v>
      </c>
      <c r="G37" s="25"/>
    </row>
    <row r="38" spans="1:9" s="1" customFormat="1" ht="23.1" customHeight="1" x14ac:dyDescent="0.5">
      <c r="B38" s="3" t="s">
        <v>19</v>
      </c>
      <c r="G38" s="25"/>
    </row>
    <row r="39" spans="1:9" s="1" customFormat="1" ht="23.1" customHeight="1" x14ac:dyDescent="0.5">
      <c r="C39" s="1" t="s">
        <v>20</v>
      </c>
      <c r="E39" s="309">
        <v>7</v>
      </c>
      <c r="F39" s="309"/>
      <c r="G39" s="2"/>
      <c r="H39" s="15">
        <v>2305106.2000000002</v>
      </c>
    </row>
    <row r="40" spans="1:9" s="1" customFormat="1" ht="23.1" customHeight="1" x14ac:dyDescent="0.5">
      <c r="C40" s="1" t="s">
        <v>21</v>
      </c>
      <c r="E40" s="309">
        <v>8</v>
      </c>
      <c r="F40" s="309"/>
      <c r="G40" s="2"/>
      <c r="H40" s="17">
        <v>2697862.65</v>
      </c>
    </row>
    <row r="41" spans="1:9" ht="23.1" customHeight="1" x14ac:dyDescent="0.5">
      <c r="A41" s="1"/>
      <c r="B41" s="1"/>
      <c r="C41" s="1" t="s">
        <v>22</v>
      </c>
      <c r="D41" s="1"/>
      <c r="E41" s="312"/>
      <c r="F41" s="312"/>
      <c r="G41" s="2"/>
      <c r="H41" s="118">
        <v>0</v>
      </c>
      <c r="I41" s="1"/>
    </row>
    <row r="42" spans="1:9" ht="23.1" customHeight="1" x14ac:dyDescent="0.5">
      <c r="A42" s="1"/>
      <c r="B42" s="1"/>
      <c r="C42" s="3" t="s">
        <v>23</v>
      </c>
      <c r="D42" s="1"/>
      <c r="E42" s="312"/>
      <c r="F42" s="312"/>
      <c r="G42" s="2"/>
      <c r="H42" s="7">
        <f>SUM(H39:H41)</f>
        <v>5002968.8499999996</v>
      </c>
      <c r="I42" s="1"/>
    </row>
    <row r="43" spans="1:9" ht="23.1" customHeight="1" x14ac:dyDescent="0.5">
      <c r="A43" s="1"/>
      <c r="B43" s="3" t="s">
        <v>24</v>
      </c>
      <c r="C43" s="1"/>
      <c r="D43" s="1"/>
      <c r="E43" s="1"/>
      <c r="F43" s="1"/>
      <c r="G43" s="25"/>
      <c r="H43" s="1"/>
      <c r="I43" s="1"/>
    </row>
    <row r="44" spans="1:9" ht="23.1" customHeight="1" x14ac:dyDescent="0.5">
      <c r="A44" s="1"/>
      <c r="B44" s="1"/>
      <c r="C44" s="1" t="s">
        <v>25</v>
      </c>
      <c r="D44" s="1"/>
      <c r="E44" s="312"/>
      <c r="F44" s="312"/>
      <c r="G44" s="2"/>
      <c r="H44" s="118">
        <v>0</v>
      </c>
      <c r="I44" s="1"/>
    </row>
    <row r="45" spans="1:9" ht="23.1" customHeight="1" x14ac:dyDescent="0.5">
      <c r="A45" s="1"/>
      <c r="B45" s="1"/>
      <c r="C45" s="3" t="s">
        <v>27</v>
      </c>
      <c r="D45" s="1"/>
      <c r="E45" s="1"/>
      <c r="F45" s="1"/>
      <c r="G45" s="25"/>
      <c r="H45" s="5">
        <f>SUM(H44)</f>
        <v>0</v>
      </c>
      <c r="I45" s="1"/>
    </row>
    <row r="46" spans="1:9" ht="23.1" customHeight="1" x14ac:dyDescent="0.5">
      <c r="A46" s="1"/>
      <c r="B46" s="3" t="s">
        <v>28</v>
      </c>
      <c r="C46" s="1"/>
      <c r="D46" s="1"/>
      <c r="E46" s="1"/>
      <c r="F46" s="1"/>
      <c r="G46" s="25"/>
      <c r="H46" s="5">
        <f>H42+H45</f>
        <v>5002968.8499999996</v>
      </c>
      <c r="I46" s="1"/>
    </row>
    <row r="47" spans="1:9" ht="23.1" customHeight="1" x14ac:dyDescent="0.5">
      <c r="A47" s="1"/>
      <c r="B47" s="1"/>
      <c r="C47" s="1"/>
      <c r="D47" s="1"/>
      <c r="E47" s="1"/>
      <c r="F47" s="1"/>
      <c r="G47" s="25"/>
      <c r="H47" s="1"/>
      <c r="I47" s="1"/>
    </row>
    <row r="48" spans="1:9" s="1" customFormat="1" ht="23.1" customHeight="1" x14ac:dyDescent="0.5">
      <c r="A48" s="3" t="s">
        <v>29</v>
      </c>
      <c r="G48" s="25"/>
    </row>
    <row r="49" spans="1:10" s="1" customFormat="1" ht="23.1" customHeight="1" x14ac:dyDescent="0.5">
      <c r="B49" s="1" t="s">
        <v>29</v>
      </c>
      <c r="E49" s="309">
        <v>9</v>
      </c>
      <c r="F49" s="309"/>
      <c r="G49" s="25"/>
      <c r="H49" s="19">
        <v>12565794.939999999</v>
      </c>
    </row>
    <row r="50" spans="1:10" s="1" customFormat="1" ht="23.1" customHeight="1" x14ac:dyDescent="0.5">
      <c r="B50" s="1" t="s">
        <v>30</v>
      </c>
      <c r="E50" s="309">
        <v>10</v>
      </c>
      <c r="F50" s="309"/>
      <c r="G50" s="25"/>
      <c r="H50" s="24">
        <v>16296928.34</v>
      </c>
    </row>
    <row r="51" spans="1:10" s="1" customFormat="1" ht="23.1" customHeight="1" x14ac:dyDescent="0.5">
      <c r="B51" s="3" t="s">
        <v>31</v>
      </c>
      <c r="G51" s="25"/>
      <c r="H51" s="7">
        <f>SUM(H49:H50)</f>
        <v>28862723.280000001</v>
      </c>
    </row>
    <row r="52" spans="1:10" s="1" customFormat="1" ht="23.1" customHeight="1" thickBot="1" x14ac:dyDescent="0.55000000000000004">
      <c r="A52" s="3" t="s">
        <v>32</v>
      </c>
      <c r="G52" s="25"/>
      <c r="H52" s="22">
        <f>H46+H51</f>
        <v>33865692.130000003</v>
      </c>
      <c r="J52" s="9">
        <f>H20-H52</f>
        <v>0</v>
      </c>
    </row>
    <row r="53" spans="1:10" s="1" customFormat="1" ht="23.1" customHeight="1" thickTop="1" x14ac:dyDescent="0.5">
      <c r="G53" s="25"/>
    </row>
    <row r="54" spans="1:10" s="1" customFormat="1" ht="23.1" customHeight="1" x14ac:dyDescent="0.5">
      <c r="G54" s="25"/>
    </row>
    <row r="55" spans="1:10" s="1" customFormat="1" ht="23.1" customHeight="1" x14ac:dyDescent="0.5">
      <c r="G55" s="25"/>
    </row>
    <row r="56" spans="1:10" s="1" customFormat="1" ht="23.1" customHeight="1" x14ac:dyDescent="0.5">
      <c r="G56" s="25"/>
    </row>
    <row r="57" spans="1:10" s="1" customFormat="1" ht="23.1" customHeight="1" x14ac:dyDescent="0.5">
      <c r="G57" s="25"/>
    </row>
    <row r="58" spans="1:10" s="1" customFormat="1" ht="23.1" customHeight="1" x14ac:dyDescent="0.5">
      <c r="G58" s="25"/>
    </row>
    <row r="59" spans="1:10" ht="23.1" customHeight="1" x14ac:dyDescent="0.2"/>
    <row r="60" spans="1:10" ht="23.1" customHeight="1" x14ac:dyDescent="0.2"/>
    <row r="61" spans="1:10" ht="23.1" customHeight="1" x14ac:dyDescent="0.2"/>
    <row r="62" spans="1:10" ht="23.1" customHeight="1" x14ac:dyDescent="0.2"/>
    <row r="63" spans="1:10" ht="23.1" customHeight="1" x14ac:dyDescent="0.2"/>
    <row r="64" spans="1:10" ht="23.1" customHeight="1" x14ac:dyDescent="0.2"/>
    <row r="65" ht="23.1" customHeight="1" x14ac:dyDescent="0.2"/>
    <row r="66" ht="23.1" customHeight="1" x14ac:dyDescent="0.2"/>
  </sheetData>
  <mergeCells count="30">
    <mergeCell ref="E40:F40"/>
    <mergeCell ref="E41:F41"/>
    <mergeCell ref="E42:F42"/>
    <mergeCell ref="E44:F44"/>
    <mergeCell ref="E39:F39"/>
    <mergeCell ref="A31:I31"/>
    <mergeCell ref="A32:I32"/>
    <mergeCell ref="A33:I33"/>
    <mergeCell ref="E35:F35"/>
    <mergeCell ref="E14:F14"/>
    <mergeCell ref="E15:F15"/>
    <mergeCell ref="E16:F16"/>
    <mergeCell ref="E17:F17"/>
    <mergeCell ref="E18:F18"/>
    <mergeCell ref="E49:F49"/>
    <mergeCell ref="E50:F50"/>
    <mergeCell ref="E36:F36"/>
    <mergeCell ref="E13:F13"/>
    <mergeCell ref="A1:I1"/>
    <mergeCell ref="A2:I2"/>
    <mergeCell ref="A3:I3"/>
    <mergeCell ref="E5:F5"/>
    <mergeCell ref="E6:F6"/>
    <mergeCell ref="E7:F7"/>
    <mergeCell ref="E8:F8"/>
    <mergeCell ref="E9:F9"/>
    <mergeCell ref="E10:F10"/>
    <mergeCell ref="E11:F11"/>
    <mergeCell ref="E12:F12"/>
    <mergeCell ref="E19:F19"/>
  </mergeCells>
  <pageMargins left="1" right="1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3" workbookViewId="0">
      <selection activeCell="I38" sqref="I38"/>
    </sheetView>
  </sheetViews>
  <sheetFormatPr defaultRowHeight="14.25" x14ac:dyDescent="0.2"/>
  <cols>
    <col min="1" max="1" width="28.375" customWidth="1"/>
    <col min="2" max="2" width="18.375" customWidth="1"/>
    <col min="3" max="3" width="5.25" style="27" customWidth="1"/>
    <col min="4" max="4" width="25.625" customWidth="1"/>
    <col min="5" max="5" width="14.125" customWidth="1"/>
    <col min="6" max="6" width="3.125" style="27" customWidth="1"/>
  </cols>
  <sheetData>
    <row r="1" spans="1:11" s="25" customFormat="1" ht="25.5" customHeight="1" x14ac:dyDescent="0.55000000000000004">
      <c r="A1" s="315" t="s">
        <v>96</v>
      </c>
      <c r="B1" s="315"/>
      <c r="C1" s="315"/>
      <c r="D1" s="315"/>
      <c r="E1" s="315"/>
      <c r="F1" s="315"/>
      <c r="G1" s="13"/>
      <c r="H1" s="13"/>
      <c r="I1" s="13"/>
      <c r="J1" s="13"/>
      <c r="K1" s="13"/>
    </row>
    <row r="2" spans="1:11" s="25" customFormat="1" ht="21.75" customHeight="1" x14ac:dyDescent="0.55000000000000004">
      <c r="A2" s="315" t="s">
        <v>33</v>
      </c>
      <c r="B2" s="315"/>
      <c r="C2" s="315"/>
      <c r="D2" s="315"/>
      <c r="E2" s="315"/>
      <c r="F2" s="315"/>
      <c r="G2" s="13"/>
      <c r="H2" s="13"/>
      <c r="I2" s="13"/>
      <c r="J2" s="13"/>
      <c r="K2" s="13"/>
    </row>
    <row r="3" spans="1:11" s="25" customFormat="1" ht="24.75" customHeight="1" x14ac:dyDescent="0.55000000000000004">
      <c r="A3" s="315" t="s">
        <v>34</v>
      </c>
      <c r="B3" s="315"/>
      <c r="C3" s="315"/>
      <c r="D3" s="315"/>
      <c r="E3" s="315"/>
      <c r="F3" s="315"/>
      <c r="G3" s="13"/>
      <c r="H3" s="13"/>
      <c r="I3" s="13"/>
      <c r="J3" s="13"/>
      <c r="K3" s="13"/>
    </row>
    <row r="4" spans="1:11" ht="23.25" x14ac:dyDescent="0.5">
      <c r="A4" s="124" t="s">
        <v>44</v>
      </c>
      <c r="B4" s="125"/>
      <c r="C4" s="125"/>
      <c r="D4" s="125"/>
      <c r="E4" s="126"/>
      <c r="F4" s="126"/>
      <c r="G4" s="28"/>
      <c r="H4" s="28"/>
      <c r="I4" s="28"/>
    </row>
    <row r="5" spans="1:11" ht="23.25" x14ac:dyDescent="0.5">
      <c r="A5" s="316" t="s">
        <v>35</v>
      </c>
      <c r="B5" s="318" t="s">
        <v>36</v>
      </c>
      <c r="C5" s="127"/>
      <c r="D5" s="320" t="s">
        <v>37</v>
      </c>
      <c r="E5" s="321"/>
      <c r="F5" s="128"/>
      <c r="G5" s="30"/>
      <c r="H5" s="31"/>
      <c r="I5" s="29"/>
    </row>
    <row r="6" spans="1:11" ht="23.25" x14ac:dyDescent="0.5">
      <c r="A6" s="317"/>
      <c r="B6" s="319"/>
      <c r="C6" s="129"/>
      <c r="D6" s="130" t="s">
        <v>38</v>
      </c>
      <c r="E6" s="131" t="s">
        <v>39</v>
      </c>
      <c r="F6" s="132"/>
      <c r="G6" s="30"/>
      <c r="H6" s="31"/>
      <c r="I6" s="29"/>
    </row>
    <row r="7" spans="1:11" ht="23.25" x14ac:dyDescent="0.5">
      <c r="A7" s="133" t="s">
        <v>40</v>
      </c>
      <c r="B7" s="134"/>
      <c r="C7" s="134"/>
      <c r="D7" s="134"/>
      <c r="E7" s="135"/>
      <c r="F7" s="135"/>
      <c r="G7" s="28"/>
      <c r="H7" s="28"/>
      <c r="I7" s="28"/>
    </row>
    <row r="8" spans="1:11" ht="23.25" x14ac:dyDescent="0.5">
      <c r="A8" s="136" t="s">
        <v>41</v>
      </c>
      <c r="B8" s="134">
        <v>1550000</v>
      </c>
      <c r="C8" s="134"/>
      <c r="D8" s="134" t="s">
        <v>98</v>
      </c>
      <c r="E8" s="135">
        <v>20450297.25</v>
      </c>
      <c r="F8" s="135"/>
      <c r="G8" s="28"/>
      <c r="H8" s="28"/>
      <c r="I8" s="28"/>
    </row>
    <row r="9" spans="1:11" ht="23.25" x14ac:dyDescent="0.5">
      <c r="A9" s="136" t="s">
        <v>42</v>
      </c>
      <c r="B9" s="134">
        <v>12902792</v>
      </c>
      <c r="C9" s="134"/>
      <c r="D9" s="134" t="s">
        <v>99</v>
      </c>
      <c r="E9" s="135">
        <v>500000</v>
      </c>
      <c r="F9" s="135"/>
      <c r="G9" s="28"/>
      <c r="H9" s="28"/>
      <c r="I9" s="28"/>
    </row>
    <row r="10" spans="1:11" ht="23.25" x14ac:dyDescent="0.5">
      <c r="A10" s="136" t="s">
        <v>97</v>
      </c>
      <c r="B10" s="134">
        <v>299000</v>
      </c>
      <c r="C10" s="134"/>
      <c r="D10" s="134" t="s">
        <v>100</v>
      </c>
      <c r="E10" s="135">
        <v>22840</v>
      </c>
      <c r="F10" s="135"/>
      <c r="G10" s="28"/>
      <c r="H10" s="28"/>
      <c r="I10" s="28"/>
    </row>
    <row r="11" spans="1:11" ht="23.25" x14ac:dyDescent="0.5">
      <c r="A11" s="136" t="s">
        <v>132</v>
      </c>
      <c r="B11" s="134">
        <v>843900</v>
      </c>
      <c r="C11" s="134"/>
      <c r="D11" s="134"/>
      <c r="E11" s="135"/>
      <c r="F11" s="135"/>
      <c r="G11" s="28"/>
      <c r="H11" s="28"/>
      <c r="I11" s="28"/>
    </row>
    <row r="12" spans="1:11" s="37" customFormat="1" ht="23.25" x14ac:dyDescent="0.5">
      <c r="A12" s="136"/>
      <c r="B12" s="134"/>
      <c r="C12" s="134"/>
      <c r="D12" s="134"/>
      <c r="E12" s="135"/>
      <c r="F12" s="135"/>
      <c r="G12" s="28"/>
      <c r="H12" s="28"/>
      <c r="I12" s="28"/>
    </row>
    <row r="13" spans="1:11" s="37" customFormat="1" ht="23.25" x14ac:dyDescent="0.5">
      <c r="A13" s="136"/>
      <c r="B13" s="134"/>
      <c r="C13" s="134"/>
      <c r="D13" s="134"/>
      <c r="E13" s="135"/>
      <c r="F13" s="135"/>
      <c r="G13" s="28"/>
      <c r="H13" s="28"/>
      <c r="I13" s="28"/>
    </row>
    <row r="14" spans="1:11" s="37" customFormat="1" ht="23.25" x14ac:dyDescent="0.5">
      <c r="A14" s="136"/>
      <c r="B14" s="134"/>
      <c r="C14" s="134"/>
      <c r="D14" s="134"/>
      <c r="E14" s="135"/>
      <c r="F14" s="135"/>
      <c r="G14" s="28"/>
      <c r="H14" s="28"/>
      <c r="I14" s="28"/>
    </row>
    <row r="15" spans="1:11" ht="23.25" x14ac:dyDescent="0.5">
      <c r="A15" s="137" t="s">
        <v>101</v>
      </c>
      <c r="B15" s="134"/>
      <c r="C15" s="134"/>
      <c r="D15" s="134"/>
      <c r="E15" s="135"/>
      <c r="F15" s="135"/>
      <c r="G15" s="28"/>
      <c r="H15" s="28"/>
      <c r="I15" s="28"/>
    </row>
    <row r="16" spans="1:11" ht="23.25" x14ac:dyDescent="0.5">
      <c r="A16" s="136" t="s">
        <v>102</v>
      </c>
      <c r="B16" s="134">
        <v>3934589</v>
      </c>
      <c r="C16" s="134"/>
      <c r="D16" s="134"/>
      <c r="E16" s="135"/>
      <c r="F16" s="135"/>
      <c r="G16" s="28"/>
      <c r="H16" s="28"/>
      <c r="I16" s="28"/>
    </row>
    <row r="17" spans="1:9" ht="23.25" x14ac:dyDescent="0.5">
      <c r="A17" s="136" t="s">
        <v>103</v>
      </c>
      <c r="B17" s="134">
        <v>25500</v>
      </c>
      <c r="C17" s="134"/>
      <c r="D17" s="134"/>
      <c r="E17" s="135"/>
      <c r="F17" s="135"/>
      <c r="G17" s="28"/>
      <c r="H17" s="28"/>
      <c r="I17" s="28"/>
    </row>
    <row r="18" spans="1:9" ht="23.25" x14ac:dyDescent="0.5">
      <c r="A18" s="136" t="s">
        <v>104</v>
      </c>
      <c r="B18" s="134">
        <v>635850</v>
      </c>
      <c r="C18" s="134"/>
      <c r="D18" s="134"/>
      <c r="E18" s="135"/>
      <c r="F18" s="135"/>
      <c r="G18" s="28"/>
      <c r="H18" s="28"/>
      <c r="I18" s="28"/>
    </row>
    <row r="19" spans="1:9" ht="23.25" x14ac:dyDescent="0.5">
      <c r="A19" s="136" t="s">
        <v>105</v>
      </c>
      <c r="B19" s="134">
        <v>42000</v>
      </c>
      <c r="C19" s="134"/>
      <c r="D19" s="134"/>
      <c r="E19" s="135"/>
      <c r="F19" s="135"/>
      <c r="G19" s="28"/>
      <c r="H19" s="28"/>
      <c r="I19" s="28"/>
    </row>
    <row r="20" spans="1:9" ht="23.25" x14ac:dyDescent="0.5">
      <c r="A20" s="136" t="s">
        <v>106</v>
      </c>
      <c r="B20" s="134">
        <v>195100</v>
      </c>
      <c r="C20" s="134"/>
      <c r="D20" s="134"/>
      <c r="E20" s="135"/>
      <c r="F20" s="135"/>
      <c r="G20" s="28"/>
      <c r="H20" s="28"/>
      <c r="I20" s="28"/>
    </row>
    <row r="21" spans="1:9" ht="23.25" x14ac:dyDescent="0.5">
      <c r="A21" s="136" t="s">
        <v>107</v>
      </c>
      <c r="B21" s="134">
        <v>210828.5</v>
      </c>
      <c r="C21" s="134"/>
      <c r="D21" s="134"/>
      <c r="E21" s="135"/>
      <c r="F21" s="135"/>
      <c r="G21" s="28"/>
      <c r="H21" s="28"/>
      <c r="I21" s="28"/>
    </row>
    <row r="22" spans="1:9" ht="23.25" x14ac:dyDescent="0.5">
      <c r="A22" s="136" t="s">
        <v>108</v>
      </c>
      <c r="B22" s="134">
        <v>65000</v>
      </c>
      <c r="C22" s="134"/>
      <c r="D22" s="134"/>
      <c r="E22" s="135"/>
      <c r="F22" s="135"/>
      <c r="G22" s="28"/>
      <c r="H22" s="28"/>
      <c r="I22" s="28"/>
    </row>
    <row r="23" spans="1:9" ht="23.25" x14ac:dyDescent="0.5">
      <c r="A23" s="136" t="s">
        <v>109</v>
      </c>
      <c r="B23" s="134">
        <v>8950</v>
      </c>
      <c r="C23" s="134"/>
      <c r="D23" s="134"/>
      <c r="E23" s="135"/>
      <c r="F23" s="135"/>
      <c r="G23" s="28"/>
      <c r="H23" s="28"/>
      <c r="I23" s="28"/>
    </row>
    <row r="24" spans="1:9" ht="23.25" x14ac:dyDescent="0.5">
      <c r="A24" s="136" t="s">
        <v>110</v>
      </c>
      <c r="B24" s="134">
        <v>243230</v>
      </c>
      <c r="C24" s="134"/>
      <c r="D24" s="134"/>
      <c r="E24" s="135"/>
      <c r="F24" s="135"/>
      <c r="G24" s="28"/>
      <c r="H24" s="28"/>
      <c r="I24" s="28"/>
    </row>
    <row r="25" spans="1:9" ht="23.25" x14ac:dyDescent="0.5">
      <c r="A25" s="136" t="s">
        <v>111</v>
      </c>
      <c r="B25" s="134">
        <v>16397.75</v>
      </c>
      <c r="C25" s="134"/>
      <c r="D25" s="138"/>
      <c r="E25" s="135"/>
      <c r="F25" s="139"/>
      <c r="G25" s="28"/>
      <c r="H25" s="28"/>
      <c r="I25" s="28"/>
    </row>
    <row r="26" spans="1:9" ht="23.25" x14ac:dyDescent="0.5">
      <c r="A26" s="140" t="s">
        <v>43</v>
      </c>
      <c r="B26" s="141">
        <f>SUM(B8:B25)</f>
        <v>20973137.25</v>
      </c>
      <c r="C26" s="141"/>
      <c r="D26" s="142"/>
      <c r="E26" s="143">
        <f>E8+E9+E10</f>
        <v>20973137.25</v>
      </c>
      <c r="F26" s="144"/>
      <c r="G26" s="28"/>
      <c r="H26" s="28"/>
      <c r="I26" s="28"/>
    </row>
    <row r="27" spans="1:9" ht="21.75" x14ac:dyDescent="0.5">
      <c r="A27" s="125"/>
      <c r="B27" s="125"/>
      <c r="C27" s="125"/>
      <c r="D27" s="125"/>
      <c r="E27" s="125"/>
      <c r="F27" s="125"/>
      <c r="G27" s="28"/>
      <c r="H27" s="28"/>
      <c r="I27" s="28"/>
    </row>
    <row r="28" spans="1:9" ht="24.95" customHeight="1" x14ac:dyDescent="0.35">
      <c r="A28" s="145" t="s">
        <v>116</v>
      </c>
      <c r="B28" s="313" t="s">
        <v>275</v>
      </c>
      <c r="C28" s="313"/>
      <c r="D28" s="146" t="s">
        <v>274</v>
      </c>
      <c r="E28" s="147"/>
      <c r="F28" s="147"/>
      <c r="G28" s="27"/>
      <c r="H28" s="27"/>
      <c r="I28" s="27"/>
    </row>
    <row r="29" spans="1:9" ht="24.95" customHeight="1" x14ac:dyDescent="0.35">
      <c r="A29" s="145" t="s">
        <v>112</v>
      </c>
      <c r="B29" s="314" t="s">
        <v>114</v>
      </c>
      <c r="C29" s="314"/>
      <c r="D29" s="148" t="s">
        <v>276</v>
      </c>
      <c r="E29" s="147"/>
      <c r="F29" s="147"/>
      <c r="G29" s="27"/>
      <c r="H29" s="27"/>
      <c r="I29" s="27"/>
    </row>
    <row r="30" spans="1:9" ht="24.95" customHeight="1" x14ac:dyDescent="0.35">
      <c r="A30" s="145" t="s">
        <v>113</v>
      </c>
      <c r="B30" s="314" t="s">
        <v>130</v>
      </c>
      <c r="C30" s="314"/>
      <c r="D30" s="314" t="s">
        <v>273</v>
      </c>
      <c r="E30" s="314"/>
      <c r="F30" s="147"/>
      <c r="G30" s="27"/>
      <c r="H30" s="27"/>
      <c r="I30" s="27"/>
    </row>
    <row r="31" spans="1:9" ht="24.95" customHeight="1" x14ac:dyDescent="0.3">
      <c r="A31" s="147"/>
      <c r="B31" s="314" t="s">
        <v>131</v>
      </c>
      <c r="C31" s="314"/>
      <c r="D31" s="314" t="s">
        <v>115</v>
      </c>
      <c r="E31" s="314"/>
      <c r="F31" s="147"/>
    </row>
    <row r="32" spans="1:9" ht="24.95" customHeight="1" x14ac:dyDescent="0.2"/>
  </sheetData>
  <mergeCells count="12">
    <mergeCell ref="B28:C28"/>
    <mergeCell ref="B29:C29"/>
    <mergeCell ref="B30:C30"/>
    <mergeCell ref="B31:C31"/>
    <mergeCell ref="A1:F1"/>
    <mergeCell ref="A2:F2"/>
    <mergeCell ref="A3:F3"/>
    <mergeCell ref="A5:A6"/>
    <mergeCell ref="B5:B6"/>
    <mergeCell ref="D5:E5"/>
    <mergeCell ref="D30:E30"/>
    <mergeCell ref="D31:E31"/>
  </mergeCells>
  <pageMargins left="0.11811023622047245" right="0.11811023622047245" top="0.55118110236220474" bottom="0.55118110236220474" header="0.11811023622047245" footer="0.11811023622047245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73" zoomScaleNormal="100" workbookViewId="0">
      <selection activeCell="L43" sqref="L43"/>
    </sheetView>
  </sheetViews>
  <sheetFormatPr defaultRowHeight="14.25" x14ac:dyDescent="0.2"/>
  <cols>
    <col min="4" max="4" width="6.875" customWidth="1"/>
    <col min="5" max="5" width="10.625" style="37" customWidth="1"/>
    <col min="6" max="6" width="9.375" style="37" customWidth="1"/>
    <col min="7" max="7" width="11.875" customWidth="1"/>
    <col min="8" max="8" width="16.75" customWidth="1"/>
    <col min="9" max="9" width="13.625" customWidth="1"/>
  </cols>
  <sheetData>
    <row r="1" spans="1:13" s="36" customFormat="1" ht="25.5" customHeight="1" x14ac:dyDescent="0.55000000000000004">
      <c r="A1" s="325" t="s">
        <v>285</v>
      </c>
      <c r="B1" s="325"/>
      <c r="C1" s="325"/>
      <c r="D1" s="325"/>
      <c r="E1" s="325"/>
      <c r="F1" s="325"/>
      <c r="G1" s="325"/>
      <c r="H1" s="325"/>
      <c r="I1" s="325"/>
      <c r="J1" s="13"/>
      <c r="K1" s="13"/>
      <c r="L1" s="13"/>
      <c r="M1" s="13"/>
    </row>
    <row r="2" spans="1:13" s="36" customFormat="1" ht="21.75" customHeight="1" x14ac:dyDescent="0.55000000000000004">
      <c r="A2" s="325" t="s">
        <v>286</v>
      </c>
      <c r="B2" s="325"/>
      <c r="C2" s="325"/>
      <c r="D2" s="325"/>
      <c r="E2" s="325"/>
      <c r="F2" s="325"/>
      <c r="G2" s="325"/>
      <c r="H2" s="325"/>
      <c r="I2" s="325"/>
      <c r="J2" s="13"/>
      <c r="K2" s="13"/>
      <c r="L2" s="13"/>
      <c r="M2" s="13"/>
    </row>
    <row r="3" spans="1:13" s="36" customFormat="1" ht="24.75" customHeight="1" x14ac:dyDescent="0.55000000000000004">
      <c r="A3" s="297"/>
      <c r="B3" s="298"/>
      <c r="C3" s="298"/>
      <c r="D3" s="298"/>
      <c r="E3" s="298"/>
      <c r="F3" s="298"/>
      <c r="G3" s="298"/>
      <c r="H3" s="298"/>
      <c r="I3" s="299"/>
      <c r="J3" s="13"/>
      <c r="K3" s="13"/>
      <c r="L3" s="13"/>
      <c r="M3" s="13"/>
    </row>
    <row r="4" spans="1:13" ht="21.75" x14ac:dyDescent="0.5">
      <c r="A4" s="297" t="s">
        <v>287</v>
      </c>
      <c r="B4" s="298"/>
      <c r="C4" s="298"/>
      <c r="D4" s="298"/>
      <c r="E4" s="298"/>
      <c r="F4" s="298"/>
      <c r="G4" s="298"/>
      <c r="H4" s="298"/>
      <c r="I4" s="300"/>
    </row>
    <row r="5" spans="1:13" ht="21.75" x14ac:dyDescent="0.5">
      <c r="A5" s="298"/>
      <c r="B5" s="298"/>
      <c r="C5" s="298"/>
      <c r="D5" s="298"/>
      <c r="E5" s="298"/>
      <c r="F5" s="298"/>
      <c r="G5" s="298"/>
      <c r="H5" s="298"/>
      <c r="I5" s="301" t="s">
        <v>288</v>
      </c>
    </row>
    <row r="6" spans="1:13" ht="21.75" x14ac:dyDescent="0.5">
      <c r="A6" s="298"/>
      <c r="B6" s="298" t="s">
        <v>45</v>
      </c>
      <c r="C6" s="298"/>
      <c r="D6" s="298"/>
      <c r="E6" s="298"/>
      <c r="F6" s="298"/>
      <c r="G6" s="298"/>
      <c r="H6" s="298"/>
      <c r="I6" s="302">
        <v>0</v>
      </c>
    </row>
    <row r="7" spans="1:13" ht="21.75" x14ac:dyDescent="0.5">
      <c r="A7" s="298"/>
      <c r="B7" s="298" t="s">
        <v>46</v>
      </c>
      <c r="C7" s="298"/>
      <c r="D7" s="298"/>
      <c r="E7" s="298"/>
      <c r="F7" s="298"/>
      <c r="G7" s="298"/>
      <c r="H7" s="298"/>
      <c r="I7" s="302"/>
    </row>
    <row r="8" spans="1:13" ht="21.75" x14ac:dyDescent="0.5">
      <c r="A8" s="298"/>
      <c r="B8" s="298"/>
      <c r="C8" s="298" t="s">
        <v>289</v>
      </c>
      <c r="D8" s="298"/>
      <c r="E8" s="298"/>
      <c r="F8" s="303" t="s">
        <v>65</v>
      </c>
      <c r="G8" s="298" t="s">
        <v>48</v>
      </c>
      <c r="H8" s="298"/>
      <c r="I8" s="304"/>
    </row>
    <row r="9" spans="1:13" ht="65.25" customHeight="1" x14ac:dyDescent="0.5">
      <c r="A9" s="298"/>
      <c r="B9" s="298"/>
      <c r="C9" s="298"/>
      <c r="D9" s="298"/>
      <c r="E9" s="298"/>
      <c r="F9" s="303"/>
      <c r="G9" s="298" t="s">
        <v>290</v>
      </c>
      <c r="H9" s="298"/>
      <c r="I9" s="304">
        <v>10104717.289999999</v>
      </c>
    </row>
    <row r="10" spans="1:13" ht="65.25" customHeight="1" x14ac:dyDescent="0.5">
      <c r="A10" s="298"/>
      <c r="B10" s="298"/>
      <c r="C10" s="298"/>
      <c r="D10" s="298"/>
      <c r="E10" s="298"/>
      <c r="F10" s="303"/>
      <c r="G10" s="298" t="s">
        <v>291</v>
      </c>
      <c r="H10" s="298"/>
      <c r="I10" s="304">
        <v>5803602.4400000004</v>
      </c>
    </row>
    <row r="11" spans="1:13" ht="21.75" x14ac:dyDescent="0.5">
      <c r="A11" s="298"/>
      <c r="B11" s="298"/>
      <c r="C11" s="298"/>
      <c r="D11" s="298"/>
      <c r="E11" s="298"/>
      <c r="F11" s="303" t="s">
        <v>65</v>
      </c>
      <c r="G11" s="298" t="s">
        <v>292</v>
      </c>
      <c r="H11" s="298"/>
      <c r="I11" s="304"/>
    </row>
    <row r="12" spans="1:13" s="37" customFormat="1" ht="65.25" customHeight="1" x14ac:dyDescent="0.5">
      <c r="A12" s="298"/>
      <c r="B12" s="298"/>
      <c r="C12" s="298"/>
      <c r="D12" s="298"/>
      <c r="E12" s="298"/>
      <c r="F12" s="303"/>
      <c r="G12" s="298" t="s">
        <v>293</v>
      </c>
      <c r="H12" s="298"/>
      <c r="I12" s="304">
        <v>1990922.23</v>
      </c>
    </row>
    <row r="13" spans="1:13" ht="21.75" x14ac:dyDescent="0.5">
      <c r="A13" s="298"/>
      <c r="B13" s="298"/>
      <c r="C13" s="298"/>
      <c r="D13" s="298"/>
      <c r="E13" s="298"/>
      <c r="F13" s="303" t="s">
        <v>65</v>
      </c>
      <c r="G13" s="298" t="s">
        <v>294</v>
      </c>
      <c r="H13" s="298"/>
      <c r="I13" s="304"/>
    </row>
    <row r="14" spans="1:13" s="37" customFormat="1" ht="21.75" x14ac:dyDescent="0.5">
      <c r="A14" s="298"/>
      <c r="B14" s="298"/>
      <c r="C14" s="298"/>
      <c r="D14" s="298"/>
      <c r="E14" s="298"/>
      <c r="F14" s="303"/>
      <c r="G14" s="298" t="s">
        <v>295</v>
      </c>
      <c r="H14" s="298"/>
      <c r="I14" s="304">
        <v>0</v>
      </c>
    </row>
    <row r="15" spans="1:13" ht="21.75" x14ac:dyDescent="0.5">
      <c r="A15" s="298"/>
      <c r="B15" s="298"/>
      <c r="C15" s="298"/>
      <c r="D15" s="298"/>
      <c r="E15" s="298"/>
      <c r="F15" s="303"/>
      <c r="G15" s="298" t="s">
        <v>296</v>
      </c>
      <c r="H15" s="298"/>
      <c r="I15" s="304">
        <v>0</v>
      </c>
    </row>
    <row r="16" spans="1:13" ht="21.75" x14ac:dyDescent="0.5">
      <c r="A16" s="298"/>
      <c r="B16" s="298"/>
      <c r="C16" s="298" t="s">
        <v>297</v>
      </c>
      <c r="D16" s="298"/>
      <c r="E16" s="298"/>
      <c r="F16" s="303" t="s">
        <v>65</v>
      </c>
      <c r="G16" s="298" t="s">
        <v>48</v>
      </c>
      <c r="H16" s="298"/>
      <c r="I16" s="304"/>
    </row>
    <row r="17" spans="1:9" ht="23.25" customHeight="1" x14ac:dyDescent="0.5">
      <c r="A17" s="298"/>
      <c r="B17" s="298"/>
      <c r="C17" s="298"/>
      <c r="D17" s="298"/>
      <c r="E17" s="298"/>
      <c r="F17" s="303"/>
      <c r="G17" s="298" t="s">
        <v>298</v>
      </c>
      <c r="H17" s="298"/>
      <c r="I17" s="304">
        <v>11357462.74</v>
      </c>
    </row>
    <row r="18" spans="1:9" ht="23.25" customHeight="1" x14ac:dyDescent="0.5">
      <c r="A18" s="298"/>
      <c r="B18" s="298"/>
      <c r="C18" s="298"/>
      <c r="D18" s="298"/>
      <c r="E18" s="298"/>
      <c r="F18" s="303"/>
      <c r="G18" s="298" t="s">
        <v>299</v>
      </c>
      <c r="H18" s="298"/>
      <c r="I18" s="304">
        <v>1150561.8799999999</v>
      </c>
    </row>
    <row r="19" spans="1:9" ht="23.25" customHeight="1" x14ac:dyDescent="0.5">
      <c r="A19" s="298"/>
      <c r="B19" s="298"/>
      <c r="C19" s="298"/>
      <c r="D19" s="298"/>
      <c r="E19" s="298"/>
      <c r="F19" s="303"/>
      <c r="G19" s="298" t="s">
        <v>300</v>
      </c>
      <c r="H19" s="298"/>
      <c r="I19" s="304">
        <v>84166.722999999998</v>
      </c>
    </row>
    <row r="20" spans="1:9" s="38" customFormat="1" ht="23.25" customHeight="1" x14ac:dyDescent="0.5">
      <c r="A20" s="298"/>
      <c r="B20" s="298"/>
      <c r="C20" s="298"/>
      <c r="D20" s="298"/>
      <c r="E20" s="298"/>
      <c r="F20" s="303"/>
      <c r="G20" s="298" t="s">
        <v>301</v>
      </c>
      <c r="H20" s="298"/>
      <c r="I20" s="304">
        <v>4614.25</v>
      </c>
    </row>
    <row r="21" spans="1:9" s="38" customFormat="1" ht="23.25" customHeight="1" x14ac:dyDescent="0.5">
      <c r="A21" s="298"/>
      <c r="B21" s="298"/>
      <c r="C21" s="298"/>
      <c r="D21" s="298"/>
      <c r="E21" s="298"/>
      <c r="F21" s="303" t="s">
        <v>302</v>
      </c>
      <c r="G21" s="298" t="s">
        <v>292</v>
      </c>
      <c r="H21" s="298"/>
      <c r="I21" s="304"/>
    </row>
    <row r="22" spans="1:9" s="38" customFormat="1" ht="23.25" customHeight="1" x14ac:dyDescent="0.5">
      <c r="A22" s="298"/>
      <c r="B22" s="298"/>
      <c r="C22" s="298"/>
      <c r="D22" s="298"/>
      <c r="E22" s="298"/>
      <c r="F22" s="303"/>
      <c r="G22" s="298" t="s">
        <v>303</v>
      </c>
      <c r="H22" s="298"/>
      <c r="I22" s="304">
        <v>988968.5</v>
      </c>
    </row>
    <row r="23" spans="1:9" s="38" customFormat="1" ht="23.25" customHeight="1" x14ac:dyDescent="0.5">
      <c r="A23" s="298"/>
      <c r="B23" s="298"/>
      <c r="C23" s="298" t="s">
        <v>304</v>
      </c>
      <c r="D23" s="298"/>
      <c r="E23" s="298"/>
      <c r="F23" s="303" t="s">
        <v>65</v>
      </c>
      <c r="G23" s="298" t="s">
        <v>48</v>
      </c>
      <c r="H23" s="298"/>
      <c r="I23" s="304"/>
    </row>
    <row r="24" spans="1:9" s="38" customFormat="1" ht="23.25" customHeight="1" x14ac:dyDescent="0.5">
      <c r="A24" s="298"/>
      <c r="B24" s="298"/>
      <c r="C24" s="298"/>
      <c r="D24" s="298"/>
      <c r="E24" s="298"/>
      <c r="F24" s="303"/>
      <c r="G24" s="298" t="s">
        <v>305</v>
      </c>
      <c r="H24" s="298"/>
      <c r="I24" s="304">
        <v>330330.77</v>
      </c>
    </row>
    <row r="25" spans="1:9" s="38" customFormat="1" ht="23.25" customHeight="1" x14ac:dyDescent="0.5">
      <c r="A25" s="298"/>
      <c r="B25" s="298"/>
      <c r="C25" s="298"/>
      <c r="D25" s="298"/>
      <c r="E25" s="298"/>
      <c r="F25" s="303" t="s">
        <v>65</v>
      </c>
      <c r="G25" s="298" t="s">
        <v>292</v>
      </c>
      <c r="H25" s="298"/>
      <c r="I25" s="304"/>
    </row>
    <row r="26" spans="1:9" s="38" customFormat="1" ht="23.25" customHeight="1" x14ac:dyDescent="0.5">
      <c r="A26" s="298"/>
      <c r="B26" s="298"/>
      <c r="C26" s="298"/>
      <c r="D26" s="298"/>
      <c r="E26" s="298"/>
      <c r="F26" s="303"/>
      <c r="G26" s="298" t="s">
        <v>306</v>
      </c>
      <c r="H26" s="298"/>
      <c r="I26" s="304">
        <v>2015123.29</v>
      </c>
    </row>
    <row r="27" spans="1:9" s="38" customFormat="1" ht="23.25" customHeight="1" x14ac:dyDescent="0.5">
      <c r="A27" s="298"/>
      <c r="B27" s="298" t="s">
        <v>307</v>
      </c>
      <c r="C27" s="298"/>
      <c r="D27" s="298"/>
      <c r="E27" s="298"/>
      <c r="F27" s="303"/>
      <c r="G27" s="298" t="s">
        <v>47</v>
      </c>
      <c r="H27" s="298"/>
      <c r="I27" s="304">
        <v>0</v>
      </c>
    </row>
    <row r="28" spans="1:9" s="44" customFormat="1" ht="23.25" customHeight="1" thickBot="1" x14ac:dyDescent="0.55000000000000004">
      <c r="A28" s="297"/>
      <c r="B28" s="297"/>
      <c r="C28" s="297"/>
      <c r="D28" s="297"/>
      <c r="E28" s="297"/>
      <c r="F28" s="297"/>
      <c r="G28" s="294"/>
      <c r="H28" s="294" t="s">
        <v>43</v>
      </c>
      <c r="I28" s="305">
        <f>SUM(I6:I27)</f>
        <v>33830470.113000005</v>
      </c>
    </row>
    <row r="29" spans="1:9" s="44" customFormat="1" ht="23.25" customHeight="1" thickTop="1" x14ac:dyDescent="0.5">
      <c r="A29" s="297"/>
      <c r="B29" s="297"/>
      <c r="C29" s="297"/>
      <c r="D29" s="297"/>
      <c r="E29" s="297"/>
      <c r="F29" s="297"/>
      <c r="G29" s="294"/>
      <c r="H29" s="297"/>
      <c r="I29" s="306"/>
    </row>
    <row r="30" spans="1:9" s="44" customFormat="1" ht="23.25" customHeight="1" x14ac:dyDescent="0.5">
      <c r="A30" s="297" t="s">
        <v>308</v>
      </c>
      <c r="B30" s="298"/>
      <c r="C30" s="298"/>
      <c r="D30" s="298"/>
      <c r="E30" s="298"/>
      <c r="F30" s="298"/>
      <c r="G30" s="298"/>
      <c r="H30" s="297"/>
      <c r="I30" s="307"/>
    </row>
    <row r="31" spans="1:9" s="44" customFormat="1" ht="23.25" customHeight="1" x14ac:dyDescent="0.5">
      <c r="A31" s="297"/>
      <c r="B31" s="298"/>
      <c r="C31" s="298"/>
      <c r="D31" s="298"/>
      <c r="E31" s="298"/>
      <c r="F31" s="298"/>
      <c r="G31" s="298"/>
      <c r="H31" s="297"/>
      <c r="I31" s="307" t="s">
        <v>288</v>
      </c>
    </row>
    <row r="32" spans="1:9" s="44" customFormat="1" ht="23.25" customHeight="1" x14ac:dyDescent="0.5">
      <c r="A32" s="297"/>
      <c r="B32" s="297"/>
      <c r="C32" s="303"/>
      <c r="D32" s="298"/>
      <c r="E32" s="298"/>
      <c r="F32" s="298"/>
      <c r="G32" s="303"/>
      <c r="H32" s="298"/>
      <c r="I32" s="308"/>
    </row>
    <row r="33" spans="1:9" s="38" customFormat="1" ht="23.25" customHeight="1" x14ac:dyDescent="0.5">
      <c r="A33" s="297"/>
      <c r="B33" s="297"/>
      <c r="C33" s="303"/>
      <c r="D33" s="298"/>
      <c r="E33" s="298"/>
      <c r="F33" s="298"/>
      <c r="G33" s="303"/>
      <c r="H33" s="298"/>
      <c r="I33" s="308"/>
    </row>
    <row r="34" spans="1:9" s="38" customFormat="1" ht="23.25" customHeight="1" x14ac:dyDescent="0.5">
      <c r="A34" s="297"/>
      <c r="B34" s="297"/>
      <c r="C34" s="303"/>
      <c r="D34" s="298"/>
      <c r="E34" s="298"/>
      <c r="F34" s="298"/>
      <c r="G34" s="303"/>
      <c r="H34" s="298"/>
      <c r="I34" s="308"/>
    </row>
    <row r="35" spans="1:9" s="38" customFormat="1" ht="23.25" customHeight="1" thickBot="1" x14ac:dyDescent="0.55000000000000004">
      <c r="A35" s="297"/>
      <c r="B35" s="297"/>
      <c r="C35" s="297"/>
      <c r="D35" s="297"/>
      <c r="E35" s="297"/>
      <c r="F35" s="297"/>
      <c r="G35" s="294"/>
      <c r="H35" s="294" t="s">
        <v>43</v>
      </c>
      <c r="I35" s="305">
        <f>SUM(I32:I34)</f>
        <v>0</v>
      </c>
    </row>
    <row r="36" spans="1:9" s="44" customFormat="1" ht="23.25" customHeight="1" thickTop="1" x14ac:dyDescent="0.5">
      <c r="A36" s="297"/>
      <c r="B36" s="297"/>
      <c r="C36" s="297"/>
      <c r="D36" s="297"/>
      <c r="E36" s="297"/>
      <c r="F36" s="297"/>
      <c r="G36" s="294"/>
      <c r="H36" s="294"/>
      <c r="I36" s="306"/>
    </row>
    <row r="37" spans="1:9" s="44" customFormat="1" ht="23.25" customHeight="1" x14ac:dyDescent="0.5">
      <c r="A37" s="297"/>
      <c r="B37" s="297"/>
      <c r="C37" s="297"/>
      <c r="D37" s="297"/>
      <c r="E37" s="297"/>
      <c r="F37" s="297"/>
      <c r="G37" s="296"/>
      <c r="H37" s="296"/>
      <c r="I37" s="306"/>
    </row>
    <row r="38" spans="1:9" s="44" customFormat="1" ht="23.25" customHeight="1" x14ac:dyDescent="0.5">
      <c r="A38" s="297"/>
      <c r="B38" s="297"/>
      <c r="C38" s="297"/>
      <c r="D38" s="297"/>
      <c r="E38" s="297"/>
      <c r="F38" s="297"/>
      <c r="G38" s="296"/>
      <c r="H38" s="296"/>
      <c r="I38" s="306"/>
    </row>
    <row r="39" spans="1:9" s="44" customFormat="1" ht="23.25" customHeight="1" x14ac:dyDescent="0.5">
      <c r="A39" s="297"/>
      <c r="B39" s="297"/>
      <c r="C39" s="297"/>
      <c r="D39" s="297"/>
      <c r="E39" s="297"/>
      <c r="F39" s="297"/>
      <c r="G39" s="296"/>
      <c r="H39" s="296"/>
      <c r="I39" s="306"/>
    </row>
    <row r="40" spans="1:9" s="38" customFormat="1" ht="23.25" customHeight="1" x14ac:dyDescent="0.5"/>
    <row r="41" spans="1:9" ht="23.25" customHeight="1" x14ac:dyDescent="0.5">
      <c r="A41" s="39" t="s">
        <v>50</v>
      </c>
      <c r="F41" s="112"/>
    </row>
    <row r="42" spans="1:9" ht="23.25" customHeight="1" x14ac:dyDescent="0.5">
      <c r="A42" s="26"/>
      <c r="B42" s="108" t="s">
        <v>51</v>
      </c>
      <c r="C42" s="109"/>
      <c r="D42" s="110"/>
      <c r="E42" s="14" t="s">
        <v>52</v>
      </c>
      <c r="F42" s="18" t="s">
        <v>53</v>
      </c>
      <c r="G42" s="18" t="s">
        <v>39</v>
      </c>
      <c r="H42" s="116" t="s">
        <v>2</v>
      </c>
    </row>
    <row r="43" spans="1:9" ht="23.25" customHeight="1" x14ac:dyDescent="0.5">
      <c r="A43" s="26"/>
      <c r="B43" s="322" t="s">
        <v>54</v>
      </c>
      <c r="C43" s="323"/>
      <c r="D43" s="324"/>
      <c r="E43" s="119"/>
      <c r="F43" s="119"/>
      <c r="G43" s="120">
        <v>0</v>
      </c>
      <c r="H43" s="105"/>
    </row>
    <row r="44" spans="1:9" ht="23.25" customHeight="1" x14ac:dyDescent="0.5">
      <c r="A44" s="26"/>
      <c r="B44" s="335"/>
      <c r="C44" s="336"/>
      <c r="D44" s="337"/>
      <c r="E44" s="103"/>
      <c r="F44" s="103"/>
      <c r="G44" s="105"/>
      <c r="H44" s="105"/>
    </row>
    <row r="45" spans="1:9" ht="23.25" customHeight="1" x14ac:dyDescent="0.5">
      <c r="A45" s="26"/>
      <c r="B45" s="329"/>
      <c r="C45" s="330"/>
      <c r="D45" s="331"/>
      <c r="E45" s="111"/>
      <c r="F45" s="41"/>
      <c r="G45" s="106"/>
      <c r="H45" s="106"/>
    </row>
    <row r="46" spans="1:9" ht="23.25" customHeight="1" x14ac:dyDescent="0.5">
      <c r="A46" s="26"/>
      <c r="B46" s="332" t="s">
        <v>43</v>
      </c>
      <c r="C46" s="333"/>
      <c r="D46" s="334"/>
      <c r="E46" s="113"/>
      <c r="F46" s="110"/>
      <c r="G46" s="43">
        <f>SUM(G43:G45)</f>
        <v>0</v>
      </c>
      <c r="H46" s="117"/>
    </row>
    <row r="47" spans="1:9" ht="23.25" customHeight="1" x14ac:dyDescent="0.5">
      <c r="A47" s="26"/>
      <c r="B47" s="322" t="s">
        <v>55</v>
      </c>
      <c r="C47" s="323"/>
      <c r="D47" s="324"/>
      <c r="E47" s="54">
        <v>2558</v>
      </c>
      <c r="F47" s="103">
        <v>63</v>
      </c>
      <c r="G47" s="105">
        <v>3627.02</v>
      </c>
      <c r="H47" s="105"/>
    </row>
    <row r="48" spans="1:9" ht="23.25" customHeight="1" x14ac:dyDescent="0.5">
      <c r="A48" s="26"/>
      <c r="B48" s="326"/>
      <c r="C48" s="327"/>
      <c r="D48" s="328"/>
      <c r="E48" s="55"/>
      <c r="F48" s="103"/>
      <c r="G48" s="105"/>
      <c r="H48" s="105"/>
    </row>
    <row r="49" spans="1:8" ht="23.25" customHeight="1" x14ac:dyDescent="0.5">
      <c r="A49" s="26"/>
      <c r="B49" s="329"/>
      <c r="C49" s="330"/>
      <c r="D49" s="331"/>
      <c r="E49" s="115"/>
      <c r="F49" s="34"/>
      <c r="G49" s="35"/>
      <c r="H49" s="106"/>
    </row>
    <row r="50" spans="1:8" ht="23.25" customHeight="1" x14ac:dyDescent="0.5">
      <c r="A50" s="26"/>
      <c r="B50" s="332" t="s">
        <v>43</v>
      </c>
      <c r="C50" s="333"/>
      <c r="D50" s="334"/>
      <c r="E50" s="113"/>
      <c r="F50" s="110"/>
      <c r="G50" s="107">
        <f>SUM(G47:G49)</f>
        <v>3627.02</v>
      </c>
      <c r="H50" s="117"/>
    </row>
    <row r="51" spans="1:8" ht="23.25" customHeight="1" x14ac:dyDescent="0.5">
      <c r="A51" s="26"/>
      <c r="B51" s="322" t="s">
        <v>56</v>
      </c>
      <c r="C51" s="323"/>
      <c r="D51" s="324"/>
      <c r="E51" s="114"/>
      <c r="F51" s="34"/>
      <c r="G51" s="149" t="s">
        <v>65</v>
      </c>
      <c r="H51" s="105"/>
    </row>
    <row r="52" spans="1:8" ht="23.25" customHeight="1" x14ac:dyDescent="0.5">
      <c r="A52" s="26"/>
      <c r="B52" s="329"/>
      <c r="C52" s="330"/>
      <c r="D52" s="331"/>
      <c r="E52" s="115"/>
      <c r="F52" s="34"/>
      <c r="G52" s="35"/>
      <c r="H52" s="105"/>
    </row>
    <row r="53" spans="1:8" ht="23.25" customHeight="1" x14ac:dyDescent="0.5">
      <c r="A53" s="26"/>
      <c r="B53" s="332" t="s">
        <v>43</v>
      </c>
      <c r="C53" s="333"/>
      <c r="D53" s="334"/>
      <c r="E53" s="113"/>
      <c r="F53" s="110"/>
      <c r="G53" s="150" t="s">
        <v>65</v>
      </c>
      <c r="H53" s="43"/>
    </row>
    <row r="54" spans="1:8" ht="23.25" customHeight="1" x14ac:dyDescent="0.5">
      <c r="A54" s="34"/>
      <c r="B54" s="332" t="s">
        <v>57</v>
      </c>
      <c r="C54" s="333"/>
      <c r="D54" s="334"/>
      <c r="E54" s="113"/>
      <c r="F54" s="110"/>
      <c r="G54" s="43">
        <f>G46+G50+H53</f>
        <v>3627.02</v>
      </c>
      <c r="H54" s="117"/>
    </row>
    <row r="55" spans="1:8" ht="23.25" customHeight="1" x14ac:dyDescent="0.5">
      <c r="A55" s="38"/>
      <c r="B55" s="38"/>
      <c r="C55" s="38"/>
      <c r="D55" s="38"/>
      <c r="E55" s="38"/>
      <c r="F55" s="38"/>
      <c r="G55" s="38"/>
      <c r="H55" s="38"/>
    </row>
    <row r="56" spans="1:8" ht="23.25" customHeight="1" x14ac:dyDescent="0.5">
      <c r="A56" s="38"/>
      <c r="B56" s="38"/>
      <c r="C56" s="38"/>
      <c r="D56" s="38"/>
      <c r="E56" s="38"/>
      <c r="F56" s="38"/>
      <c r="G56" s="38"/>
      <c r="H56" s="38"/>
    </row>
    <row r="57" spans="1:8" ht="23.25" customHeight="1" x14ac:dyDescent="0.5">
      <c r="A57" s="38"/>
      <c r="B57" s="38"/>
      <c r="C57" s="38"/>
      <c r="D57" s="38"/>
      <c r="E57" s="38"/>
      <c r="F57" s="38"/>
      <c r="G57" s="38"/>
      <c r="H57" s="38"/>
    </row>
    <row r="58" spans="1:8" ht="23.25" customHeight="1" x14ac:dyDescent="0.5">
      <c r="A58" s="38"/>
      <c r="B58" s="38"/>
      <c r="C58" s="38"/>
      <c r="D58" s="38"/>
      <c r="E58" s="38"/>
      <c r="F58" s="38"/>
      <c r="G58" s="38"/>
      <c r="H58" s="38"/>
    </row>
    <row r="59" spans="1:8" ht="23.25" customHeight="1" x14ac:dyDescent="0.5">
      <c r="A59" s="38"/>
      <c r="B59" s="38"/>
      <c r="C59" s="38"/>
      <c r="D59" s="38"/>
      <c r="E59" s="38"/>
      <c r="F59" s="38"/>
      <c r="G59" s="38"/>
      <c r="H59" s="38"/>
    </row>
    <row r="60" spans="1:8" ht="23.25" customHeight="1" x14ac:dyDescent="0.5">
      <c r="A60" s="45" t="s">
        <v>58</v>
      </c>
      <c r="B60" s="38"/>
      <c r="C60" s="38"/>
      <c r="D60" s="38"/>
      <c r="E60" s="38"/>
      <c r="F60" s="38"/>
      <c r="G60" s="38"/>
      <c r="H60" s="38"/>
    </row>
    <row r="61" spans="1:8" ht="23.25" customHeight="1" x14ac:dyDescent="0.5">
      <c r="A61" s="38"/>
      <c r="B61" s="44"/>
      <c r="C61" s="38"/>
      <c r="D61" s="38"/>
      <c r="E61" s="38"/>
      <c r="F61" s="38"/>
      <c r="G61" s="38"/>
      <c r="H61" s="9"/>
    </row>
    <row r="62" spans="1:8" ht="23.25" customHeight="1" x14ac:dyDescent="0.5">
      <c r="A62" s="38"/>
      <c r="B62" s="44"/>
      <c r="C62" s="38"/>
      <c r="D62" s="38"/>
      <c r="E62" s="38"/>
      <c r="F62" s="38"/>
      <c r="G62" s="38"/>
      <c r="H62" s="9">
        <v>0</v>
      </c>
    </row>
    <row r="63" spans="1:8" ht="23.25" customHeight="1" thickBot="1" x14ac:dyDescent="0.55000000000000004">
      <c r="A63" s="38"/>
      <c r="B63" s="3" t="s">
        <v>43</v>
      </c>
      <c r="C63" s="38"/>
      <c r="D63" s="38"/>
      <c r="E63" s="38"/>
      <c r="F63" s="38"/>
      <c r="G63" s="38"/>
      <c r="H63" s="22">
        <f>SUM(H61:H62)</f>
        <v>0</v>
      </c>
    </row>
    <row r="64" spans="1:8" ht="23.25" customHeight="1" thickTop="1" x14ac:dyDescent="0.5">
      <c r="A64" s="38"/>
      <c r="B64" s="38"/>
      <c r="C64" s="38"/>
      <c r="D64" s="38"/>
      <c r="E64" s="38"/>
      <c r="F64" s="38"/>
      <c r="G64" s="38"/>
      <c r="H64" s="38"/>
    </row>
    <row r="65" spans="1:8" ht="23.25" customHeight="1" x14ac:dyDescent="0.5">
      <c r="A65" s="38"/>
      <c r="B65" s="38"/>
      <c r="C65" s="38"/>
      <c r="D65" s="38"/>
      <c r="E65" s="38"/>
      <c r="F65" s="38"/>
      <c r="G65" s="38"/>
      <c r="H65" s="38"/>
    </row>
    <row r="66" spans="1:8" ht="23.25" customHeight="1" x14ac:dyDescent="0.5">
      <c r="A66" s="38"/>
      <c r="B66" s="38"/>
      <c r="C66" s="38"/>
      <c r="D66" s="38"/>
      <c r="E66" s="38"/>
      <c r="F66" s="38"/>
      <c r="G66" s="38"/>
      <c r="H66" s="38"/>
    </row>
    <row r="67" spans="1:8" ht="23.25" customHeight="1" x14ac:dyDescent="0.5">
      <c r="A67" s="38"/>
      <c r="B67" s="38"/>
      <c r="C67" s="38"/>
      <c r="D67" s="38"/>
      <c r="E67" s="38"/>
      <c r="F67" s="38"/>
      <c r="G67" s="38"/>
      <c r="H67" s="38"/>
    </row>
    <row r="68" spans="1:8" ht="23.25" customHeight="1" x14ac:dyDescent="0.2"/>
    <row r="69" spans="1:8" ht="23.25" customHeight="1" x14ac:dyDescent="0.2"/>
    <row r="70" spans="1:8" ht="23.25" customHeight="1" x14ac:dyDescent="0.2"/>
    <row r="71" spans="1:8" ht="23.25" customHeight="1" x14ac:dyDescent="0.2"/>
    <row r="72" spans="1:8" ht="23.25" customHeight="1" x14ac:dyDescent="0.2"/>
    <row r="73" spans="1:8" ht="23.25" customHeight="1" x14ac:dyDescent="0.2"/>
    <row r="74" spans="1:8" ht="23.25" customHeight="1" x14ac:dyDescent="0.2"/>
    <row r="75" spans="1:8" ht="23.25" customHeight="1" x14ac:dyDescent="0.2"/>
    <row r="76" spans="1:8" ht="23.25" customHeight="1" x14ac:dyDescent="0.2"/>
    <row r="77" spans="1:8" ht="23.25" customHeight="1" x14ac:dyDescent="0.2"/>
    <row r="78" spans="1:8" ht="23.25" customHeight="1" x14ac:dyDescent="0.2"/>
    <row r="79" spans="1:8" ht="23.25" customHeight="1" x14ac:dyDescent="0.2"/>
  </sheetData>
  <mergeCells count="14">
    <mergeCell ref="B50:D50"/>
    <mergeCell ref="B51:D51"/>
    <mergeCell ref="B52:D52"/>
    <mergeCell ref="B53:D53"/>
    <mergeCell ref="B54:D54"/>
    <mergeCell ref="B43:D43"/>
    <mergeCell ref="A1:I1"/>
    <mergeCell ref="A2:I2"/>
    <mergeCell ref="B48:D48"/>
    <mergeCell ref="B49:D49"/>
    <mergeCell ref="B46:D46"/>
    <mergeCell ref="B44:D44"/>
    <mergeCell ref="B45:D45"/>
    <mergeCell ref="B47:D47"/>
  </mergeCells>
  <pageMargins left="0.31496062992125984" right="0.31496062992125984" top="0.55118110236220474" bottom="0.55118110236220474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55" workbookViewId="0">
      <selection activeCell="E25" sqref="E25"/>
    </sheetView>
  </sheetViews>
  <sheetFormatPr defaultRowHeight="14.25" x14ac:dyDescent="0.2"/>
  <cols>
    <col min="1" max="1" width="16.75" customWidth="1"/>
    <col min="2" max="2" width="14.625" customWidth="1"/>
    <col min="3" max="3" width="15" customWidth="1"/>
    <col min="4" max="4" width="13.625" customWidth="1"/>
    <col min="5" max="5" width="11.875" customWidth="1"/>
    <col min="6" max="6" width="33.75" customWidth="1"/>
    <col min="7" max="7" width="13.25" customWidth="1"/>
    <col min="8" max="8" width="3.25" customWidth="1"/>
  </cols>
  <sheetData>
    <row r="1" spans="1:13" s="44" customFormat="1" ht="25.5" customHeight="1" x14ac:dyDescent="0.55000000000000004">
      <c r="A1" s="310" t="s">
        <v>96</v>
      </c>
      <c r="B1" s="310"/>
      <c r="C1" s="310"/>
      <c r="D1" s="310"/>
      <c r="E1" s="310"/>
      <c r="F1" s="310"/>
      <c r="G1" s="310"/>
      <c r="H1" s="310"/>
      <c r="I1" s="310"/>
      <c r="J1" s="13"/>
      <c r="K1" s="13"/>
      <c r="L1" s="13"/>
      <c r="M1" s="13"/>
    </row>
    <row r="2" spans="1:13" s="44" customFormat="1" ht="21.75" customHeight="1" x14ac:dyDescent="0.55000000000000004">
      <c r="A2" s="310" t="s">
        <v>33</v>
      </c>
      <c r="B2" s="310"/>
      <c r="C2" s="310"/>
      <c r="D2" s="310"/>
      <c r="E2" s="310"/>
      <c r="F2" s="310"/>
      <c r="G2" s="310"/>
      <c r="H2" s="310"/>
      <c r="I2" s="310"/>
      <c r="J2" s="13"/>
      <c r="K2" s="13"/>
      <c r="L2" s="13"/>
      <c r="M2" s="13"/>
    </row>
    <row r="3" spans="1:13" s="44" customFormat="1" ht="24.75" customHeight="1" x14ac:dyDescent="0.55000000000000004">
      <c r="A3" s="310" t="s">
        <v>34</v>
      </c>
      <c r="B3" s="310"/>
      <c r="C3" s="310"/>
      <c r="D3" s="310"/>
      <c r="E3" s="310"/>
      <c r="F3" s="310"/>
      <c r="G3" s="310"/>
      <c r="H3" s="310"/>
      <c r="I3" s="310"/>
      <c r="J3" s="13"/>
      <c r="K3" s="13"/>
      <c r="L3" s="13"/>
      <c r="M3" s="13"/>
    </row>
    <row r="4" spans="1:13" ht="23.25" x14ac:dyDescent="0.5">
      <c r="A4" s="45" t="s">
        <v>59</v>
      </c>
    </row>
    <row r="5" spans="1:13" s="44" customFormat="1" ht="23.25" customHeight="1" x14ac:dyDescent="0.5">
      <c r="A5" s="49" t="s">
        <v>60</v>
      </c>
      <c r="B5" s="49" t="s">
        <v>61</v>
      </c>
      <c r="C5" s="49" t="s">
        <v>62</v>
      </c>
      <c r="D5" s="49" t="s">
        <v>63</v>
      </c>
      <c r="E5" s="49" t="s">
        <v>64</v>
      </c>
      <c r="F5" s="49" t="s">
        <v>49</v>
      </c>
      <c r="G5" s="338" t="s">
        <v>39</v>
      </c>
      <c r="H5" s="340"/>
    </row>
    <row r="6" spans="1:13" s="44" customFormat="1" ht="23.25" customHeight="1" x14ac:dyDescent="0.5">
      <c r="A6" s="33" t="s">
        <v>119</v>
      </c>
      <c r="B6" s="57" t="s">
        <v>118</v>
      </c>
      <c r="C6" s="57" t="s">
        <v>120</v>
      </c>
      <c r="D6" s="54" t="s">
        <v>67</v>
      </c>
      <c r="E6" s="54">
        <v>320300</v>
      </c>
      <c r="F6" s="32" t="s">
        <v>117</v>
      </c>
      <c r="G6" s="51">
        <v>941600</v>
      </c>
      <c r="H6" s="53" t="s">
        <v>65</v>
      </c>
    </row>
    <row r="7" spans="1:13" s="44" customFormat="1" ht="23.25" customHeight="1" x14ac:dyDescent="0.5">
      <c r="A7" s="35" t="s">
        <v>123</v>
      </c>
      <c r="B7" s="56" t="s">
        <v>121</v>
      </c>
      <c r="C7" s="56" t="s">
        <v>122</v>
      </c>
      <c r="D7" s="55" t="s">
        <v>66</v>
      </c>
      <c r="E7" s="55">
        <v>330400</v>
      </c>
      <c r="F7" s="34" t="s">
        <v>124</v>
      </c>
      <c r="G7" s="51">
        <v>359506.2</v>
      </c>
      <c r="H7" s="47">
        <v>20</v>
      </c>
    </row>
    <row r="8" spans="1:13" s="44" customFormat="1" ht="23.25" customHeight="1" x14ac:dyDescent="0.5">
      <c r="A8" s="35" t="s">
        <v>123</v>
      </c>
      <c r="B8" s="56" t="s">
        <v>121</v>
      </c>
      <c r="C8" s="56" t="s">
        <v>122</v>
      </c>
      <c r="D8" s="55" t="s">
        <v>66</v>
      </c>
      <c r="E8" s="47">
        <v>320500</v>
      </c>
      <c r="F8" s="34" t="s">
        <v>125</v>
      </c>
      <c r="G8" s="51">
        <v>22000</v>
      </c>
      <c r="H8" s="47" t="s">
        <v>65</v>
      </c>
    </row>
    <row r="9" spans="1:13" s="44" customFormat="1" ht="23.25" customHeight="1" x14ac:dyDescent="0.5">
      <c r="A9" s="35" t="s">
        <v>119</v>
      </c>
      <c r="B9" s="56" t="s">
        <v>127</v>
      </c>
      <c r="C9" s="56" t="s">
        <v>128</v>
      </c>
      <c r="D9" s="47" t="s">
        <v>126</v>
      </c>
      <c r="E9" s="47">
        <v>410300</v>
      </c>
      <c r="F9" s="34" t="s">
        <v>129</v>
      </c>
      <c r="G9" s="51">
        <v>947000</v>
      </c>
      <c r="H9" s="34"/>
    </row>
    <row r="10" spans="1:13" s="44" customFormat="1" ht="23.25" customHeight="1" x14ac:dyDescent="0.5">
      <c r="A10" s="35"/>
      <c r="B10" s="34"/>
      <c r="C10" s="121" t="s">
        <v>127</v>
      </c>
      <c r="D10" s="121"/>
      <c r="E10" s="34"/>
      <c r="F10" s="34"/>
      <c r="G10" s="50"/>
      <c r="H10" s="34"/>
    </row>
    <row r="11" spans="1:13" s="44" customFormat="1" ht="23.25" customHeight="1" x14ac:dyDescent="0.5">
      <c r="A11" s="35" t="s">
        <v>119</v>
      </c>
      <c r="B11" s="58" t="s">
        <v>118</v>
      </c>
      <c r="C11" s="121" t="s">
        <v>118</v>
      </c>
      <c r="D11" s="121" t="s">
        <v>126</v>
      </c>
      <c r="E11" s="121">
        <v>411800</v>
      </c>
      <c r="F11" s="34"/>
      <c r="G11" s="50">
        <v>35000</v>
      </c>
      <c r="H11" s="34"/>
    </row>
    <row r="12" spans="1:13" s="44" customFormat="1" ht="23.25" customHeight="1" x14ac:dyDescent="0.5">
      <c r="A12" s="35"/>
      <c r="B12" s="34"/>
      <c r="C12" s="34"/>
      <c r="D12" s="34"/>
      <c r="E12" s="34"/>
      <c r="F12" s="34"/>
      <c r="G12" s="50"/>
      <c r="H12" s="34"/>
    </row>
    <row r="13" spans="1:13" s="44" customFormat="1" ht="23.25" customHeight="1" x14ac:dyDescent="0.5">
      <c r="A13" s="41"/>
      <c r="B13" s="48"/>
      <c r="C13" s="48"/>
      <c r="D13" s="48"/>
      <c r="E13" s="48"/>
      <c r="F13" s="48"/>
      <c r="G13" s="48"/>
      <c r="H13" s="48"/>
    </row>
    <row r="14" spans="1:13" s="44" customFormat="1" ht="22.5" customHeight="1" x14ac:dyDescent="0.5">
      <c r="A14" s="338" t="s">
        <v>43</v>
      </c>
      <c r="B14" s="339"/>
      <c r="C14" s="339"/>
      <c r="D14" s="339"/>
      <c r="E14" s="339"/>
      <c r="F14" s="340"/>
      <c r="G14" s="52">
        <f>SUM(G6:G13)</f>
        <v>2305106.2000000002</v>
      </c>
      <c r="H14" s="42">
        <v>20</v>
      </c>
    </row>
    <row r="15" spans="1:13" ht="23.25" customHeight="1" x14ac:dyDescent="0.2"/>
    <row r="16" spans="1:13" ht="23.25" customHeight="1" x14ac:dyDescent="0.2"/>
    <row r="17" ht="23.25" customHeight="1" x14ac:dyDescent="0.2"/>
    <row r="18" ht="23.25" customHeight="1" x14ac:dyDescent="0.2"/>
    <row r="19" ht="23.25" customHeight="1" x14ac:dyDescent="0.2"/>
    <row r="20" ht="23.25" customHeight="1" x14ac:dyDescent="0.2"/>
    <row r="38" ht="23.25" customHeight="1" x14ac:dyDescent="0.2"/>
    <row r="39" ht="23.25" customHeight="1" x14ac:dyDescent="0.2"/>
    <row r="40" ht="23.25" customHeight="1" x14ac:dyDescent="0.2"/>
    <row r="41" ht="23.25" customHeight="1" x14ac:dyDescent="0.2"/>
    <row r="42" ht="23.25" customHeight="1" x14ac:dyDescent="0.2"/>
    <row r="43" ht="23.25" customHeight="1" x14ac:dyDescent="0.2"/>
    <row r="44" ht="23.25" customHeight="1" x14ac:dyDescent="0.2"/>
    <row r="45" ht="23.25" customHeight="1" x14ac:dyDescent="0.2"/>
    <row r="46" ht="23.25" customHeight="1" x14ac:dyDescent="0.2"/>
    <row r="47" ht="23.25" customHeight="1" x14ac:dyDescent="0.2"/>
    <row r="48" ht="23.25" customHeight="1" x14ac:dyDescent="0.2"/>
  </sheetData>
  <mergeCells count="5">
    <mergeCell ref="A14:F14"/>
    <mergeCell ref="G5:H5"/>
    <mergeCell ref="A1:I1"/>
    <mergeCell ref="A2:I2"/>
    <mergeCell ref="A3:I3"/>
  </mergeCells>
  <pageMargins left="0.31496062992125984" right="0.31496062992125984" top="0.55118110236220474" bottom="0.55118110236220474" header="0.11811023622047245" footer="0.11811023622047245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opLeftCell="A4" workbookViewId="0">
      <selection activeCell="L58" sqref="L58"/>
    </sheetView>
  </sheetViews>
  <sheetFormatPr defaultRowHeight="14.25" x14ac:dyDescent="0.2"/>
  <cols>
    <col min="6" max="6" width="13" customWidth="1"/>
    <col min="7" max="7" width="16.375" customWidth="1"/>
  </cols>
  <sheetData>
    <row r="1" spans="1:13" s="44" customFormat="1" ht="25.5" customHeight="1" x14ac:dyDescent="0.55000000000000004">
      <c r="A1" s="310" t="s">
        <v>96</v>
      </c>
      <c r="B1" s="310"/>
      <c r="C1" s="310"/>
      <c r="D1" s="310"/>
      <c r="E1" s="310"/>
      <c r="F1" s="310"/>
      <c r="G1" s="310"/>
      <c r="H1" s="13"/>
      <c r="I1" s="13"/>
      <c r="J1" s="13"/>
      <c r="K1" s="13"/>
      <c r="L1" s="13"/>
      <c r="M1" s="13"/>
    </row>
    <row r="2" spans="1:13" s="44" customFormat="1" ht="21.75" customHeight="1" x14ac:dyDescent="0.55000000000000004">
      <c r="A2" s="310" t="s">
        <v>33</v>
      </c>
      <c r="B2" s="310"/>
      <c r="C2" s="310"/>
      <c r="D2" s="310"/>
      <c r="E2" s="310"/>
      <c r="F2" s="310"/>
      <c r="G2" s="310"/>
      <c r="H2" s="13"/>
      <c r="I2" s="13"/>
      <c r="J2" s="13"/>
      <c r="K2" s="13"/>
      <c r="L2" s="13"/>
      <c r="M2" s="13"/>
    </row>
    <row r="3" spans="1:13" s="44" customFormat="1" ht="24.75" customHeight="1" x14ac:dyDescent="0.55000000000000004">
      <c r="A3" s="310" t="s">
        <v>34</v>
      </c>
      <c r="B3" s="310"/>
      <c r="C3" s="310"/>
      <c r="D3" s="310"/>
      <c r="E3" s="310"/>
      <c r="F3" s="310"/>
      <c r="G3" s="310"/>
      <c r="H3" s="13"/>
      <c r="I3" s="13"/>
      <c r="J3" s="13"/>
      <c r="K3" s="13"/>
      <c r="L3" s="13"/>
      <c r="M3" s="13"/>
    </row>
    <row r="4" spans="1:13" ht="23.25" customHeight="1" x14ac:dyDescent="0.5">
      <c r="A4" s="45" t="s">
        <v>68</v>
      </c>
    </row>
    <row r="5" spans="1:13" ht="23.25" customHeight="1" x14ac:dyDescent="0.5">
      <c r="A5" s="59"/>
      <c r="B5" s="60" t="s">
        <v>69</v>
      </c>
      <c r="C5" s="60"/>
      <c r="D5" s="60"/>
      <c r="E5" s="60"/>
      <c r="F5" s="60"/>
      <c r="G5" s="9">
        <v>762416.54</v>
      </c>
    </row>
    <row r="6" spans="1:13" ht="23.25" customHeight="1" x14ac:dyDescent="0.5">
      <c r="B6" s="60" t="s">
        <v>70</v>
      </c>
      <c r="C6" s="60"/>
      <c r="D6" s="60"/>
      <c r="E6" s="60"/>
      <c r="F6" s="60"/>
      <c r="G6" s="9">
        <v>8954.85</v>
      </c>
    </row>
    <row r="7" spans="1:13" ht="23.25" customHeight="1" x14ac:dyDescent="0.5">
      <c r="B7" s="60" t="s">
        <v>133</v>
      </c>
      <c r="C7" s="60"/>
      <c r="D7" s="60"/>
      <c r="E7" s="60"/>
      <c r="F7" s="60"/>
      <c r="G7" s="9">
        <v>10619.76</v>
      </c>
    </row>
    <row r="8" spans="1:13" ht="23.25" customHeight="1" x14ac:dyDescent="0.5">
      <c r="B8" s="60" t="s">
        <v>71</v>
      </c>
      <c r="C8" s="60"/>
      <c r="D8" s="60"/>
      <c r="E8" s="60"/>
      <c r="F8" s="60"/>
      <c r="G8" s="9">
        <v>6065.62</v>
      </c>
    </row>
    <row r="9" spans="1:13" ht="23.25" customHeight="1" x14ac:dyDescent="0.5">
      <c r="B9" s="60" t="s">
        <v>134</v>
      </c>
      <c r="C9" s="60"/>
      <c r="D9" s="60"/>
      <c r="E9" s="60"/>
      <c r="F9" s="60"/>
      <c r="G9" s="9">
        <v>4614.25</v>
      </c>
    </row>
    <row r="10" spans="1:13" ht="23.25" customHeight="1" x14ac:dyDescent="0.5">
      <c r="B10" s="60" t="s">
        <v>135</v>
      </c>
      <c r="C10" s="60"/>
      <c r="D10" s="60"/>
      <c r="E10" s="60"/>
      <c r="F10" s="59"/>
      <c r="G10" s="9">
        <v>35050</v>
      </c>
    </row>
    <row r="11" spans="1:13" ht="23.25" customHeight="1" x14ac:dyDescent="0.5">
      <c r="B11" s="122" t="s">
        <v>137</v>
      </c>
      <c r="C11" s="122"/>
      <c r="D11" s="60"/>
      <c r="E11" s="60"/>
      <c r="F11" s="59"/>
      <c r="G11" s="9">
        <v>321700</v>
      </c>
    </row>
    <row r="12" spans="1:13" ht="23.25" customHeight="1" x14ac:dyDescent="0.5">
      <c r="B12" s="60" t="s">
        <v>136</v>
      </c>
      <c r="C12" s="60"/>
      <c r="D12" s="60"/>
      <c r="E12" s="60"/>
      <c r="F12" s="59"/>
      <c r="G12" s="9">
        <v>11040</v>
      </c>
    </row>
    <row r="13" spans="1:13" ht="23.25" customHeight="1" x14ac:dyDescent="0.5">
      <c r="B13" s="60" t="s">
        <v>138</v>
      </c>
      <c r="C13" s="60"/>
      <c r="D13" s="60"/>
      <c r="E13" s="60"/>
      <c r="F13" s="59"/>
      <c r="G13" s="9">
        <v>1537401.63</v>
      </c>
    </row>
    <row r="14" spans="1:13" ht="23.25" customHeight="1" x14ac:dyDescent="0.5">
      <c r="B14" s="60"/>
      <c r="C14" s="60"/>
      <c r="D14" s="60"/>
      <c r="E14" s="60"/>
      <c r="F14" s="59"/>
      <c r="G14" s="9"/>
    </row>
    <row r="15" spans="1:13" ht="23.25" customHeight="1" x14ac:dyDescent="0.5">
      <c r="B15" s="60"/>
      <c r="C15" s="60"/>
      <c r="D15" s="60"/>
      <c r="E15" s="60"/>
      <c r="F15" s="59"/>
      <c r="G15" s="9"/>
    </row>
    <row r="16" spans="1:13" ht="23.25" customHeight="1" x14ac:dyDescent="0.5">
      <c r="B16" s="60"/>
      <c r="C16" s="60"/>
      <c r="D16" s="60"/>
      <c r="E16" s="60"/>
      <c r="F16" s="59"/>
      <c r="G16" s="9"/>
    </row>
    <row r="17" spans="2:7" ht="23.25" customHeight="1" thickBot="1" x14ac:dyDescent="0.55000000000000004">
      <c r="B17" s="61" t="s">
        <v>43</v>
      </c>
      <c r="G17" s="22">
        <f>SUM(G5:G16)</f>
        <v>2697862.65</v>
      </c>
    </row>
    <row r="18" spans="2:7" ht="23.25" customHeight="1" thickTop="1" x14ac:dyDescent="0.2"/>
    <row r="19" spans="2:7" ht="23.25" customHeight="1" x14ac:dyDescent="0.2"/>
    <row r="20" spans="2:7" ht="23.25" customHeight="1" x14ac:dyDescent="0.2"/>
    <row r="21" spans="2:7" s="37" customFormat="1" ht="23.25" customHeight="1" x14ac:dyDescent="0.2"/>
    <row r="22" spans="2:7" s="37" customFormat="1" ht="23.25" customHeight="1" x14ac:dyDescent="0.2"/>
    <row r="23" spans="2:7" s="37" customFormat="1" ht="23.25" customHeight="1" x14ac:dyDescent="0.2"/>
    <row r="24" spans="2:7" s="37" customFormat="1" ht="23.25" customHeight="1" x14ac:dyDescent="0.2"/>
    <row r="25" spans="2:7" s="37" customFormat="1" ht="23.25" customHeight="1" x14ac:dyDescent="0.2"/>
    <row r="26" spans="2:7" s="37" customFormat="1" ht="23.25" customHeight="1" x14ac:dyDescent="0.2"/>
    <row r="27" spans="2:7" s="37" customFormat="1" ht="23.25" customHeight="1" x14ac:dyDescent="0.2"/>
    <row r="28" spans="2:7" s="37" customFormat="1" ht="23.25" customHeight="1" x14ac:dyDescent="0.2"/>
    <row r="29" spans="2:7" ht="23.25" customHeight="1" x14ac:dyDescent="0.2"/>
    <row r="30" spans="2:7" ht="23.25" customHeight="1" x14ac:dyDescent="0.2"/>
    <row r="31" spans="2:7" ht="23.25" customHeight="1" x14ac:dyDescent="0.2"/>
    <row r="32" spans="2:7" ht="23.25" customHeight="1" x14ac:dyDescent="0.2"/>
    <row r="33" spans="1:8" ht="23.25" customHeight="1" x14ac:dyDescent="0.5">
      <c r="G33" s="341" t="s">
        <v>284</v>
      </c>
      <c r="H33" s="341"/>
    </row>
    <row r="34" spans="1:8" ht="23.25" customHeight="1" x14ac:dyDescent="0.2"/>
    <row r="35" spans="1:8" s="37" customFormat="1" ht="23.25" customHeight="1" x14ac:dyDescent="0.2"/>
    <row r="36" spans="1:8" ht="26.25" x14ac:dyDescent="0.55000000000000004">
      <c r="A36" s="310" t="s">
        <v>96</v>
      </c>
      <c r="B36" s="310"/>
      <c r="C36" s="310"/>
      <c r="D36" s="310"/>
      <c r="E36" s="310"/>
      <c r="F36" s="310"/>
      <c r="G36" s="310"/>
    </row>
    <row r="37" spans="1:8" ht="26.25" x14ac:dyDescent="0.55000000000000004">
      <c r="A37" s="310" t="s">
        <v>283</v>
      </c>
      <c r="B37" s="310"/>
      <c r="C37" s="310"/>
      <c r="D37" s="310"/>
      <c r="E37" s="310"/>
      <c r="F37" s="310"/>
      <c r="G37" s="310"/>
    </row>
    <row r="38" spans="1:8" ht="26.25" x14ac:dyDescent="0.55000000000000004">
      <c r="A38" s="310" t="s">
        <v>34</v>
      </c>
      <c r="B38" s="310"/>
      <c r="C38" s="310"/>
      <c r="D38" s="310"/>
      <c r="E38" s="310"/>
      <c r="F38" s="310"/>
      <c r="G38" s="310"/>
    </row>
    <row r="39" spans="1:8" ht="23.25" x14ac:dyDescent="0.5">
      <c r="A39" s="45"/>
      <c r="B39" s="37"/>
      <c r="C39" s="37"/>
      <c r="D39" s="37"/>
      <c r="E39" s="37"/>
      <c r="F39" s="37"/>
      <c r="G39" s="37"/>
    </row>
    <row r="40" spans="1:8" ht="23.25" x14ac:dyDescent="0.5">
      <c r="A40" s="59"/>
      <c r="B40" s="60" t="s">
        <v>69</v>
      </c>
      <c r="C40" s="60"/>
      <c r="D40" s="60"/>
      <c r="E40" s="60"/>
      <c r="F40" s="60"/>
      <c r="G40" s="9">
        <v>762416.54</v>
      </c>
    </row>
    <row r="41" spans="1:8" ht="23.25" x14ac:dyDescent="0.5">
      <c r="A41" s="37"/>
      <c r="B41" s="60" t="s">
        <v>70</v>
      </c>
      <c r="C41" s="60"/>
      <c r="D41" s="60"/>
      <c r="E41" s="60"/>
      <c r="F41" s="60"/>
      <c r="G41" s="9">
        <v>8954.85</v>
      </c>
    </row>
    <row r="42" spans="1:8" ht="23.25" x14ac:dyDescent="0.5">
      <c r="A42" s="37"/>
      <c r="B42" s="60" t="s">
        <v>133</v>
      </c>
      <c r="C42" s="60"/>
      <c r="D42" s="60"/>
      <c r="E42" s="60"/>
      <c r="F42" s="60"/>
      <c r="G42" s="9">
        <v>10619.76</v>
      </c>
    </row>
    <row r="43" spans="1:8" ht="23.25" x14ac:dyDescent="0.5">
      <c r="A43" s="37"/>
      <c r="B43" s="60" t="s">
        <v>71</v>
      </c>
      <c r="C43" s="60"/>
      <c r="D43" s="60"/>
      <c r="E43" s="60"/>
      <c r="F43" s="60"/>
      <c r="G43" s="9">
        <v>6065.62</v>
      </c>
    </row>
    <row r="44" spans="1:8" ht="23.25" x14ac:dyDescent="0.5">
      <c r="A44" s="37"/>
      <c r="B44" s="60" t="s">
        <v>134</v>
      </c>
      <c r="C44" s="60"/>
      <c r="D44" s="60"/>
      <c r="E44" s="60"/>
      <c r="F44" s="60"/>
      <c r="G44" s="9">
        <v>4614.25</v>
      </c>
    </row>
    <row r="45" spans="1:8" ht="23.25" x14ac:dyDescent="0.5">
      <c r="A45" s="37"/>
      <c r="B45" s="60" t="s">
        <v>135</v>
      </c>
      <c r="C45" s="60"/>
      <c r="D45" s="60"/>
      <c r="E45" s="60"/>
      <c r="F45" s="59"/>
      <c r="G45" s="9">
        <v>35050</v>
      </c>
    </row>
    <row r="46" spans="1:8" ht="23.25" x14ac:dyDescent="0.5">
      <c r="A46" s="37"/>
      <c r="B46" s="293" t="s">
        <v>137</v>
      </c>
      <c r="C46" s="293"/>
      <c r="D46" s="60"/>
      <c r="E46" s="60"/>
      <c r="F46" s="59"/>
      <c r="G46" s="9">
        <v>321700</v>
      </c>
    </row>
    <row r="47" spans="1:8" ht="23.25" x14ac:dyDescent="0.5">
      <c r="A47" s="37"/>
      <c r="B47" s="60" t="s">
        <v>136</v>
      </c>
      <c r="C47" s="60"/>
      <c r="D47" s="60"/>
      <c r="E47" s="60"/>
      <c r="F47" s="59"/>
      <c r="G47" s="9">
        <v>11040</v>
      </c>
    </row>
    <row r="48" spans="1:8" ht="23.25" x14ac:dyDescent="0.5">
      <c r="A48" s="37"/>
      <c r="B48" s="60" t="s">
        <v>138</v>
      </c>
      <c r="C48" s="60"/>
      <c r="D48" s="60"/>
      <c r="E48" s="60"/>
      <c r="F48" s="59"/>
      <c r="G48" s="9">
        <v>1537401.63</v>
      </c>
    </row>
    <row r="49" spans="1:7" ht="24" thickBot="1" x14ac:dyDescent="0.55000000000000004">
      <c r="A49" s="37"/>
      <c r="B49" s="61"/>
      <c r="C49" s="37"/>
      <c r="D49" s="37"/>
      <c r="E49" s="37"/>
      <c r="F49" s="37"/>
      <c r="G49" s="22">
        <f>SUM(G40:G48)</f>
        <v>2697862.65</v>
      </c>
    </row>
    <row r="50" spans="1:7" ht="15" thickTop="1" x14ac:dyDescent="0.2">
      <c r="A50" s="37"/>
      <c r="B50" s="37"/>
      <c r="C50" s="37"/>
      <c r="D50" s="37"/>
      <c r="E50" s="37"/>
      <c r="F50" s="37"/>
      <c r="G50" s="37"/>
    </row>
    <row r="51" spans="1:7" x14ac:dyDescent="0.2">
      <c r="A51" s="37"/>
      <c r="B51" s="37"/>
      <c r="C51" s="37"/>
      <c r="D51" s="37"/>
      <c r="E51" s="37"/>
      <c r="F51" s="37"/>
      <c r="G51" s="37"/>
    </row>
    <row r="52" spans="1:7" x14ac:dyDescent="0.2">
      <c r="A52" s="37"/>
      <c r="B52" s="37"/>
      <c r="C52" s="37"/>
      <c r="D52" s="37"/>
      <c r="E52" s="37"/>
      <c r="F52" s="37"/>
      <c r="G52" s="37"/>
    </row>
  </sheetData>
  <mergeCells count="7">
    <mergeCell ref="A38:G38"/>
    <mergeCell ref="G33:H33"/>
    <mergeCell ref="A1:G1"/>
    <mergeCell ref="A2:G2"/>
    <mergeCell ref="A3:G3"/>
    <mergeCell ref="A36:G36"/>
    <mergeCell ref="A37:G37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F25" sqref="F25"/>
    </sheetView>
  </sheetViews>
  <sheetFormatPr defaultRowHeight="14.25" x14ac:dyDescent="0.2"/>
  <cols>
    <col min="1" max="1" width="3.5" customWidth="1"/>
    <col min="2" max="2" width="8.75" customWidth="1"/>
    <col min="3" max="3" width="7.25" customWidth="1"/>
    <col min="4" max="4" width="27.625" customWidth="1"/>
    <col min="5" max="5" width="11.25" customWidth="1"/>
    <col min="6" max="6" width="12" customWidth="1"/>
    <col min="7" max="7" width="12.125" customWidth="1"/>
    <col min="8" max="8" width="13" customWidth="1"/>
  </cols>
  <sheetData>
    <row r="1" spans="1:13" s="44" customFormat="1" ht="25.5" customHeight="1" x14ac:dyDescent="0.55000000000000004">
      <c r="A1" s="310" t="s">
        <v>96</v>
      </c>
      <c r="B1" s="310"/>
      <c r="C1" s="310"/>
      <c r="D1" s="310"/>
      <c r="E1" s="310"/>
      <c r="F1" s="310"/>
      <c r="G1" s="310"/>
      <c r="H1" s="310"/>
      <c r="I1" s="310"/>
      <c r="J1" s="13"/>
      <c r="K1" s="13"/>
      <c r="L1" s="13"/>
      <c r="M1" s="13"/>
    </row>
    <row r="2" spans="1:13" s="44" customFormat="1" ht="21.75" customHeight="1" x14ac:dyDescent="0.55000000000000004">
      <c r="A2" s="310" t="s">
        <v>33</v>
      </c>
      <c r="B2" s="310"/>
      <c r="C2" s="310"/>
      <c r="D2" s="310"/>
      <c r="E2" s="310"/>
      <c r="F2" s="310"/>
      <c r="G2" s="310"/>
      <c r="H2" s="310"/>
      <c r="I2" s="310"/>
      <c r="J2" s="13"/>
      <c r="K2" s="13"/>
      <c r="L2" s="13"/>
      <c r="M2" s="13"/>
    </row>
    <row r="3" spans="1:13" s="44" customFormat="1" ht="24.75" customHeight="1" x14ac:dyDescent="0.55000000000000004">
      <c r="A3" s="310" t="s">
        <v>34</v>
      </c>
      <c r="B3" s="310"/>
      <c r="C3" s="310"/>
      <c r="D3" s="310"/>
      <c r="E3" s="310"/>
      <c r="F3" s="310"/>
      <c r="G3" s="310"/>
      <c r="H3" s="310"/>
      <c r="I3" s="310"/>
      <c r="J3" s="13"/>
      <c r="K3" s="13"/>
      <c r="L3" s="13"/>
      <c r="M3" s="13"/>
    </row>
    <row r="4" spans="1:13" ht="23.25" customHeight="1" x14ac:dyDescent="0.5">
      <c r="A4" s="45" t="s">
        <v>72</v>
      </c>
    </row>
    <row r="5" spans="1:13" ht="23.25" customHeight="1" x14ac:dyDescent="0.2"/>
    <row r="6" spans="1:13" s="65" customFormat="1" ht="23.25" customHeight="1" x14ac:dyDescent="0.5">
      <c r="A6" s="62" t="s">
        <v>73</v>
      </c>
      <c r="B6" s="62"/>
      <c r="C6" s="62"/>
      <c r="D6" s="62"/>
      <c r="E6" s="62"/>
      <c r="F6" s="62"/>
      <c r="G6" s="62"/>
      <c r="H6" s="63">
        <v>14163403.57</v>
      </c>
      <c r="I6" s="64"/>
    </row>
    <row r="7" spans="1:13" s="65" customFormat="1" ht="23.25" customHeight="1" x14ac:dyDescent="0.5">
      <c r="A7" s="66"/>
      <c r="B7" s="66" t="s">
        <v>74</v>
      </c>
      <c r="C7" s="66"/>
      <c r="D7" s="66"/>
      <c r="E7" s="67">
        <v>5836747.6399999997</v>
      </c>
      <c r="F7" s="66"/>
      <c r="G7" s="66"/>
      <c r="H7" s="68"/>
      <c r="I7" s="69"/>
    </row>
    <row r="8" spans="1:13" s="65" customFormat="1" ht="23.25" customHeight="1" x14ac:dyDescent="0.5">
      <c r="A8" s="66"/>
      <c r="B8" s="182" t="s">
        <v>188</v>
      </c>
      <c r="C8" s="183"/>
      <c r="D8" s="183"/>
      <c r="E8" s="71">
        <v>-1459186.91</v>
      </c>
      <c r="F8" s="66"/>
      <c r="G8" s="66"/>
      <c r="H8" s="68"/>
      <c r="I8" s="69"/>
    </row>
    <row r="9" spans="1:13" s="65" customFormat="1" ht="23.25" customHeight="1" x14ac:dyDescent="0.5">
      <c r="A9" s="70" t="s">
        <v>75</v>
      </c>
      <c r="B9" s="183" t="s">
        <v>76</v>
      </c>
      <c r="C9" s="184"/>
      <c r="D9" s="184"/>
      <c r="F9" s="72">
        <f>E7+E8</f>
        <v>4377560.7299999995</v>
      </c>
      <c r="H9" s="63"/>
      <c r="I9" s="64"/>
    </row>
    <row r="10" spans="1:13" s="65" customFormat="1" ht="23.25" customHeight="1" x14ac:dyDescent="0.5">
      <c r="A10" s="70"/>
      <c r="B10" s="66" t="s">
        <v>77</v>
      </c>
      <c r="C10" s="62"/>
      <c r="D10" s="62"/>
      <c r="F10" s="73">
        <f>283728.51+888.13</f>
        <v>284616.64</v>
      </c>
      <c r="G10" s="74">
        <f>F9+F10</f>
        <v>4662177.3699999992</v>
      </c>
      <c r="H10" s="63"/>
      <c r="I10" s="64"/>
    </row>
    <row r="11" spans="1:13" s="65" customFormat="1" ht="23.25" customHeight="1" x14ac:dyDescent="0.5">
      <c r="A11" s="70"/>
      <c r="B11" s="66"/>
      <c r="C11" s="62"/>
      <c r="D11" s="62"/>
      <c r="F11" s="179"/>
      <c r="G11" s="74"/>
      <c r="H11" s="63"/>
      <c r="I11" s="64"/>
    </row>
    <row r="12" spans="1:13" s="65" customFormat="1" ht="23.25" customHeight="1" x14ac:dyDescent="0.5">
      <c r="A12" s="75" t="s">
        <v>78</v>
      </c>
      <c r="B12" s="65" t="s">
        <v>79</v>
      </c>
      <c r="F12" s="71">
        <v>-6241500</v>
      </c>
      <c r="H12" s="76"/>
      <c r="I12" s="77"/>
      <c r="J12" s="40"/>
    </row>
    <row r="13" spans="1:13" s="65" customFormat="1" ht="23.25" customHeight="1" x14ac:dyDescent="0.5">
      <c r="A13" s="75"/>
      <c r="B13" s="65" t="s">
        <v>77</v>
      </c>
      <c r="F13" s="78">
        <v>-18286</v>
      </c>
      <c r="G13" s="71">
        <f>F12+F13</f>
        <v>-6259786</v>
      </c>
      <c r="H13" s="76"/>
      <c r="I13" s="77"/>
      <c r="J13" s="40"/>
    </row>
    <row r="14" spans="1:13" s="65" customFormat="1" ht="23.25" customHeight="1" x14ac:dyDescent="0.5">
      <c r="A14" s="75"/>
      <c r="F14" s="40"/>
      <c r="G14" s="71"/>
      <c r="H14" s="76">
        <f>G10+G13</f>
        <v>-1597608.6300000008</v>
      </c>
      <c r="I14" s="77"/>
      <c r="J14" s="40"/>
    </row>
    <row r="15" spans="1:13" s="65" customFormat="1" ht="23.25" customHeight="1" thickBot="1" x14ac:dyDescent="0.55000000000000004">
      <c r="A15" s="75" t="s">
        <v>80</v>
      </c>
      <c r="C15" s="79"/>
      <c r="F15" s="80"/>
      <c r="G15" s="80" t="s">
        <v>81</v>
      </c>
      <c r="H15" s="81">
        <f>SUM(H6:H14)</f>
        <v>12565794.939999999</v>
      </c>
      <c r="I15" s="69"/>
    </row>
    <row r="16" spans="1:13" s="65" customFormat="1" ht="23.25" customHeight="1" thickTop="1" x14ac:dyDescent="0.5">
      <c r="A16" s="75" t="s">
        <v>82</v>
      </c>
      <c r="B16" s="75"/>
      <c r="C16" s="75"/>
      <c r="D16" s="75"/>
      <c r="E16" s="75"/>
      <c r="F16" s="75"/>
      <c r="G16" s="75"/>
      <c r="H16" s="82"/>
      <c r="I16" s="69"/>
    </row>
    <row r="17" spans="1:11" s="65" customFormat="1" ht="23.25" customHeight="1" x14ac:dyDescent="0.5">
      <c r="A17" s="65" t="s">
        <v>83</v>
      </c>
      <c r="B17" s="66" t="s">
        <v>84</v>
      </c>
      <c r="G17" s="76">
        <v>0</v>
      </c>
      <c r="I17" s="69"/>
    </row>
    <row r="18" spans="1:11" s="65" customFormat="1" ht="23.25" customHeight="1" x14ac:dyDescent="0.5">
      <c r="A18" s="65" t="s">
        <v>83</v>
      </c>
      <c r="B18" s="66" t="s">
        <v>85</v>
      </c>
      <c r="G18" s="76">
        <v>0</v>
      </c>
      <c r="I18" s="69"/>
    </row>
    <row r="19" spans="1:11" s="65" customFormat="1" ht="23.25" customHeight="1" x14ac:dyDescent="0.5">
      <c r="B19" s="66" t="s">
        <v>86</v>
      </c>
      <c r="G19" s="76">
        <v>3627.02</v>
      </c>
      <c r="I19" s="69"/>
    </row>
    <row r="20" spans="1:11" s="65" customFormat="1" ht="23.25" customHeight="1" x14ac:dyDescent="0.5">
      <c r="A20" s="65" t="s">
        <v>87</v>
      </c>
      <c r="B20" s="65" t="s">
        <v>88</v>
      </c>
      <c r="G20" s="83">
        <f>G21-G17-G18-G19</f>
        <v>12562167.92</v>
      </c>
      <c r="I20" s="69"/>
      <c r="K20" s="10"/>
    </row>
    <row r="21" spans="1:11" s="65" customFormat="1" ht="23.25" customHeight="1" thickBot="1" x14ac:dyDescent="0.55000000000000004">
      <c r="G21" s="81">
        <f>H15</f>
        <v>12565794.939999999</v>
      </c>
      <c r="I21" s="84"/>
      <c r="K21" s="10"/>
    </row>
    <row r="22" spans="1:11" s="65" customFormat="1" ht="23.25" customHeight="1" thickTop="1" x14ac:dyDescent="0.5"/>
    <row r="23" spans="1:11" s="44" customFormat="1" ht="23.25" customHeight="1" x14ac:dyDescent="0.5"/>
    <row r="24" spans="1:11" ht="23.25" customHeight="1" x14ac:dyDescent="0.5">
      <c r="A24" s="44"/>
    </row>
    <row r="25" spans="1:11" ht="23.25" customHeight="1" x14ac:dyDescent="0.5">
      <c r="A25" s="44"/>
    </row>
    <row r="26" spans="1:11" ht="23.25" customHeight="1" x14ac:dyDescent="0.2"/>
    <row r="27" spans="1:11" ht="23.25" customHeight="1" x14ac:dyDescent="0.2"/>
    <row r="28" spans="1:11" ht="23.25" customHeight="1" x14ac:dyDescent="0.2"/>
    <row r="29" spans="1:11" ht="23.25" customHeight="1" x14ac:dyDescent="0.2"/>
    <row r="30" spans="1:11" ht="23.25" customHeight="1" x14ac:dyDescent="0.2"/>
    <row r="31" spans="1:11" ht="23.25" customHeight="1" x14ac:dyDescent="0.2"/>
    <row r="32" spans="1:11" ht="23.25" customHeight="1" x14ac:dyDescent="0.2"/>
    <row r="33" ht="23.25" customHeight="1" x14ac:dyDescent="0.2"/>
    <row r="34" ht="23.25" customHeight="1" x14ac:dyDescent="0.2"/>
    <row r="35" ht="23.25" customHeight="1" x14ac:dyDescent="0.2"/>
    <row r="36" ht="23.25" customHeight="1" x14ac:dyDescent="0.2"/>
    <row r="37" ht="23.25" customHeight="1" x14ac:dyDescent="0.2"/>
    <row r="38" ht="23.25" customHeight="1" x14ac:dyDescent="0.2"/>
    <row r="39" ht="23.25" customHeight="1" x14ac:dyDescent="0.2"/>
    <row r="40" ht="23.25" customHeight="1" x14ac:dyDescent="0.2"/>
    <row r="41" ht="23.25" customHeight="1" x14ac:dyDescent="0.2"/>
    <row r="42" ht="23.25" customHeight="1" x14ac:dyDescent="0.2"/>
    <row r="43" ht="23.25" customHeight="1" x14ac:dyDescent="0.2"/>
    <row r="44" ht="23.25" customHeight="1" x14ac:dyDescent="0.2"/>
    <row r="45" ht="23.25" customHeight="1" x14ac:dyDescent="0.2"/>
    <row r="46" ht="23.25" customHeight="1" x14ac:dyDescent="0.2"/>
    <row r="47" ht="23.25" customHeight="1" x14ac:dyDescent="0.2"/>
    <row r="48" ht="23.25" customHeight="1" x14ac:dyDescent="0.2"/>
    <row r="49" ht="23.25" customHeight="1" x14ac:dyDescent="0.2"/>
    <row r="50" ht="23.25" customHeight="1" x14ac:dyDescent="0.2"/>
    <row r="51" ht="23.25" customHeight="1" x14ac:dyDescent="0.2"/>
  </sheetData>
  <mergeCells count="3">
    <mergeCell ref="A1:I1"/>
    <mergeCell ref="A2:I2"/>
    <mergeCell ref="A3:I3"/>
  </mergeCells>
  <pageMargins left="0" right="0" top="0.74803149606299213" bottom="0.74803149606299213" header="0.11811023622047245" footer="0.11811023622047245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opLeftCell="A10" workbookViewId="0">
      <selection activeCell="H67" sqref="H67"/>
    </sheetView>
  </sheetViews>
  <sheetFormatPr defaultRowHeight="14.25" x14ac:dyDescent="0.2"/>
  <cols>
    <col min="1" max="1" width="16.5" customWidth="1"/>
    <col min="2" max="2" width="13.875" customWidth="1"/>
    <col min="3" max="3" width="32.875" customWidth="1"/>
    <col min="4" max="4" width="11.5" customWidth="1"/>
    <col min="5" max="5" width="3.375" style="37" customWidth="1"/>
    <col min="6" max="6" width="11.625" customWidth="1"/>
    <col min="7" max="7" width="3.375" style="37" customWidth="1"/>
    <col min="8" max="8" width="10.875" customWidth="1"/>
    <col min="9" max="9" width="3.375" style="37" customWidth="1"/>
    <col min="10" max="10" width="9.5" customWidth="1"/>
    <col min="11" max="11" width="3.375" style="37" customWidth="1"/>
    <col min="12" max="12" width="11.625" customWidth="1"/>
    <col min="13" max="13" width="3.375" style="37" customWidth="1"/>
  </cols>
  <sheetData>
    <row r="1" spans="1:18" s="44" customFormat="1" ht="25.5" customHeight="1" x14ac:dyDescent="0.55000000000000004">
      <c r="A1" s="310" t="s">
        <v>96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46"/>
      <c r="N1" s="13"/>
      <c r="O1" s="13"/>
      <c r="P1" s="13"/>
      <c r="Q1" s="13"/>
      <c r="R1" s="13"/>
    </row>
    <row r="2" spans="1:18" s="44" customFormat="1" ht="21.75" customHeight="1" x14ac:dyDescent="0.55000000000000004">
      <c r="A2" s="310" t="s">
        <v>33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46"/>
      <c r="N2" s="13"/>
      <c r="O2" s="13"/>
      <c r="P2" s="13"/>
      <c r="Q2" s="13"/>
      <c r="R2" s="13"/>
    </row>
    <row r="3" spans="1:18" s="44" customFormat="1" ht="24.75" customHeight="1" x14ac:dyDescent="0.55000000000000004">
      <c r="A3" s="310" t="s">
        <v>34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46"/>
      <c r="N3" s="13"/>
      <c r="O3" s="13"/>
      <c r="P3" s="13"/>
      <c r="Q3" s="13"/>
      <c r="R3" s="13"/>
    </row>
    <row r="4" spans="1:18" ht="23.25" customHeight="1" x14ac:dyDescent="0.2"/>
    <row r="5" spans="1:18" s="3" customFormat="1" ht="23.25" customHeight="1" x14ac:dyDescent="0.5">
      <c r="A5" s="3" t="s">
        <v>165</v>
      </c>
    </row>
    <row r="6" spans="1:18" s="86" customFormat="1" ht="45" customHeight="1" x14ac:dyDescent="0.2">
      <c r="A6" s="85" t="s">
        <v>63</v>
      </c>
      <c r="B6" s="85" t="s">
        <v>64</v>
      </c>
      <c r="C6" s="85" t="s">
        <v>49</v>
      </c>
      <c r="D6" s="345" t="s">
        <v>89</v>
      </c>
      <c r="E6" s="346"/>
      <c r="F6" s="342" t="s">
        <v>90</v>
      </c>
      <c r="G6" s="343"/>
      <c r="H6" s="342" t="s">
        <v>91</v>
      </c>
      <c r="I6" s="343"/>
      <c r="J6" s="342" t="s">
        <v>92</v>
      </c>
      <c r="K6" s="343"/>
      <c r="L6" s="342" t="s">
        <v>93</v>
      </c>
      <c r="M6" s="343"/>
    </row>
    <row r="7" spans="1:18" s="44" customFormat="1" ht="23.25" customHeight="1" x14ac:dyDescent="0.5">
      <c r="A7" s="90" t="s">
        <v>94</v>
      </c>
      <c r="B7" s="33"/>
      <c r="C7" s="90" t="s">
        <v>166</v>
      </c>
      <c r="D7" s="87">
        <v>285000</v>
      </c>
      <c r="E7" s="33" t="s">
        <v>65</v>
      </c>
      <c r="F7" s="180">
        <v>283000</v>
      </c>
      <c r="G7" s="33" t="s">
        <v>65</v>
      </c>
      <c r="H7" s="93">
        <f>SUM(F7:G7)</f>
        <v>283000</v>
      </c>
      <c r="I7" s="92" t="s">
        <v>65</v>
      </c>
      <c r="J7" s="96" t="s">
        <v>65</v>
      </c>
      <c r="K7" s="35" t="s">
        <v>65</v>
      </c>
      <c r="L7" s="95">
        <f>D7-H7</f>
        <v>2000</v>
      </c>
      <c r="M7" s="35" t="s">
        <v>65</v>
      </c>
      <c r="N7" s="97"/>
    </row>
    <row r="8" spans="1:18" s="44" customFormat="1" ht="23.25" customHeight="1" x14ac:dyDescent="0.5">
      <c r="A8" s="35"/>
      <c r="B8" s="35"/>
      <c r="C8" s="91" t="s">
        <v>167</v>
      </c>
      <c r="E8" s="35"/>
      <c r="F8" s="89"/>
      <c r="G8" s="35"/>
      <c r="H8" s="92"/>
      <c r="I8" s="92"/>
      <c r="J8" s="35"/>
      <c r="K8" s="35"/>
      <c r="L8" s="35"/>
      <c r="M8" s="35"/>
    </row>
    <row r="9" spans="1:18" s="44" customFormat="1" ht="23.25" customHeight="1" x14ac:dyDescent="0.5">
      <c r="A9" s="35" t="s">
        <v>94</v>
      </c>
      <c r="B9" s="35"/>
      <c r="C9" s="92" t="s">
        <v>168</v>
      </c>
      <c r="D9" s="88">
        <v>180000</v>
      </c>
      <c r="E9" s="35" t="s">
        <v>65</v>
      </c>
      <c r="F9" s="181">
        <v>178500</v>
      </c>
      <c r="G9" s="35" t="s">
        <v>65</v>
      </c>
      <c r="H9" s="94">
        <f>SUM(F9:G9)</f>
        <v>178500</v>
      </c>
      <c r="I9" s="92" t="s">
        <v>65</v>
      </c>
      <c r="J9" s="96" t="s">
        <v>65</v>
      </c>
      <c r="K9" s="35" t="s">
        <v>65</v>
      </c>
      <c r="L9" s="95">
        <f>D9-H9</f>
        <v>1500</v>
      </c>
      <c r="M9" s="35" t="s">
        <v>65</v>
      </c>
      <c r="N9" s="97"/>
    </row>
    <row r="10" spans="1:18" s="44" customFormat="1" ht="23.25" customHeight="1" x14ac:dyDescent="0.5">
      <c r="A10" s="35"/>
      <c r="B10" s="35"/>
      <c r="C10" s="35" t="s">
        <v>169</v>
      </c>
      <c r="D10" s="35"/>
      <c r="E10" s="35"/>
      <c r="F10" s="35"/>
      <c r="G10" s="35"/>
      <c r="H10" s="92"/>
      <c r="I10" s="92"/>
      <c r="J10" s="35"/>
      <c r="K10" s="35"/>
      <c r="L10" s="35"/>
      <c r="M10" s="35"/>
    </row>
    <row r="11" spans="1:18" s="44" customFormat="1" ht="23.25" customHeight="1" x14ac:dyDescent="0.5">
      <c r="A11" s="35" t="s">
        <v>94</v>
      </c>
      <c r="B11" s="35"/>
      <c r="C11" s="35" t="s">
        <v>170</v>
      </c>
      <c r="D11" s="98">
        <v>545000</v>
      </c>
      <c r="E11" s="35"/>
      <c r="F11" s="98">
        <v>501000</v>
      </c>
      <c r="G11" s="98" t="s">
        <v>65</v>
      </c>
      <c r="H11" s="99">
        <v>501000</v>
      </c>
      <c r="I11" s="92" t="s">
        <v>65</v>
      </c>
      <c r="J11" s="96" t="s">
        <v>65</v>
      </c>
      <c r="K11" s="35"/>
      <c r="L11" s="89">
        <f>D11-H11</f>
        <v>44000</v>
      </c>
      <c r="M11" s="35"/>
    </row>
    <row r="12" spans="1:18" s="44" customFormat="1" ht="23.25" customHeight="1" x14ac:dyDescent="0.5">
      <c r="A12" s="35" t="s">
        <v>94</v>
      </c>
      <c r="B12" s="35"/>
      <c r="C12" s="35" t="s">
        <v>171</v>
      </c>
      <c r="D12" s="98">
        <v>594000</v>
      </c>
      <c r="E12" s="35" t="s">
        <v>65</v>
      </c>
      <c r="F12" s="98">
        <v>592000</v>
      </c>
      <c r="G12" s="98" t="s">
        <v>65</v>
      </c>
      <c r="H12" s="99">
        <v>592000</v>
      </c>
      <c r="I12" s="92" t="s">
        <v>65</v>
      </c>
      <c r="J12" s="96"/>
      <c r="K12" s="35"/>
      <c r="L12" s="89">
        <f>D12-H12</f>
        <v>2000</v>
      </c>
      <c r="M12" s="35"/>
    </row>
    <row r="13" spans="1:18" s="44" customFormat="1" ht="23.25" customHeight="1" x14ac:dyDescent="0.5">
      <c r="A13" s="35"/>
      <c r="B13" s="35"/>
      <c r="C13" s="35" t="s">
        <v>167</v>
      </c>
      <c r="D13" s="35"/>
      <c r="E13" s="35"/>
      <c r="F13" s="98"/>
      <c r="G13" s="98"/>
      <c r="H13" s="99"/>
      <c r="I13" s="92"/>
      <c r="J13" s="96"/>
      <c r="K13" s="35"/>
      <c r="L13" s="89"/>
      <c r="M13" s="35"/>
    </row>
    <row r="14" spans="1:18" s="44" customFormat="1" ht="23.25" customHeight="1" x14ac:dyDescent="0.5">
      <c r="A14" s="35" t="s">
        <v>94</v>
      </c>
      <c r="B14" s="35"/>
      <c r="C14" s="35" t="s">
        <v>172</v>
      </c>
      <c r="D14" s="98">
        <v>456000</v>
      </c>
      <c r="E14" s="35"/>
      <c r="F14" s="98">
        <v>456000</v>
      </c>
      <c r="G14" s="98" t="s">
        <v>65</v>
      </c>
      <c r="H14" s="99">
        <v>456000</v>
      </c>
      <c r="I14" s="92" t="s">
        <v>65</v>
      </c>
      <c r="J14" s="96" t="s">
        <v>65</v>
      </c>
      <c r="K14" s="35"/>
      <c r="L14" s="89">
        <f>D14-H14</f>
        <v>0</v>
      </c>
      <c r="M14" s="35"/>
    </row>
    <row r="15" spans="1:18" s="44" customFormat="1" ht="23.25" customHeight="1" x14ac:dyDescent="0.5">
      <c r="A15" s="35"/>
      <c r="B15" s="35"/>
      <c r="C15" s="35" t="s">
        <v>173</v>
      </c>
      <c r="D15" s="35"/>
      <c r="E15" s="35"/>
      <c r="F15" s="98"/>
      <c r="G15" s="98"/>
      <c r="H15" s="99"/>
      <c r="I15" s="92"/>
      <c r="J15" s="96"/>
      <c r="K15" s="35"/>
      <c r="L15" s="89"/>
      <c r="M15" s="35"/>
    </row>
    <row r="16" spans="1:18" s="44" customFormat="1" ht="23.25" customHeight="1" x14ac:dyDescent="0.5">
      <c r="A16" s="35" t="s">
        <v>94</v>
      </c>
      <c r="B16" s="35"/>
      <c r="C16" s="35" t="s">
        <v>174</v>
      </c>
      <c r="D16" s="98">
        <v>427000</v>
      </c>
      <c r="E16" s="35"/>
      <c r="F16" s="98">
        <v>426000</v>
      </c>
      <c r="G16" s="98" t="s">
        <v>65</v>
      </c>
      <c r="H16" s="99">
        <v>426000</v>
      </c>
      <c r="I16" s="92" t="s">
        <v>65</v>
      </c>
      <c r="J16" s="96" t="s">
        <v>65</v>
      </c>
      <c r="K16" s="35"/>
      <c r="L16" s="89">
        <f>D16-H16</f>
        <v>1000</v>
      </c>
      <c r="M16" s="35"/>
    </row>
    <row r="17" spans="1:14" s="44" customFormat="1" ht="23.25" customHeight="1" x14ac:dyDescent="0.5">
      <c r="A17" s="35"/>
      <c r="B17" s="35"/>
      <c r="C17" s="35" t="s">
        <v>175</v>
      </c>
      <c r="D17" s="35"/>
      <c r="E17" s="35"/>
      <c r="F17" s="98"/>
      <c r="G17" s="98"/>
      <c r="H17" s="99"/>
      <c r="I17" s="92"/>
      <c r="J17" s="96"/>
      <c r="K17" s="35"/>
      <c r="L17" s="89"/>
      <c r="M17" s="35"/>
    </row>
    <row r="18" spans="1:14" s="44" customFormat="1" ht="23.25" customHeight="1" x14ac:dyDescent="0.5">
      <c r="A18" s="35" t="s">
        <v>94</v>
      </c>
      <c r="B18" s="35"/>
      <c r="C18" s="35" t="s">
        <v>176</v>
      </c>
      <c r="D18" s="98">
        <v>292000</v>
      </c>
      <c r="E18" s="35"/>
      <c r="F18" s="98">
        <v>239000</v>
      </c>
      <c r="G18" s="98"/>
      <c r="H18" s="99">
        <v>239000</v>
      </c>
      <c r="I18" s="92"/>
      <c r="J18" s="96" t="s">
        <v>65</v>
      </c>
      <c r="K18" s="35"/>
      <c r="L18" s="89">
        <f t="shared" ref="L18" si="0">D18-H18</f>
        <v>53000</v>
      </c>
      <c r="M18" s="35"/>
    </row>
    <row r="19" spans="1:14" s="44" customFormat="1" ht="23.25" customHeight="1" x14ac:dyDescent="0.5">
      <c r="A19" s="35"/>
      <c r="B19" s="35"/>
      <c r="C19" s="35" t="s">
        <v>169</v>
      </c>
      <c r="D19" s="35"/>
      <c r="E19" s="35"/>
      <c r="F19" s="98"/>
      <c r="G19" s="98"/>
      <c r="H19" s="99"/>
      <c r="I19" s="92"/>
      <c r="J19" s="96"/>
      <c r="K19" s="35"/>
      <c r="L19" s="89"/>
      <c r="M19" s="35"/>
    </row>
    <row r="20" spans="1:14" s="44" customFormat="1" ht="23.25" customHeight="1" x14ac:dyDescent="0.5">
      <c r="A20" s="35" t="s">
        <v>94</v>
      </c>
      <c r="B20" s="35"/>
      <c r="C20" s="35" t="s">
        <v>177</v>
      </c>
      <c r="D20" s="98">
        <v>750000</v>
      </c>
      <c r="E20" s="35"/>
      <c r="F20" s="98">
        <v>723000</v>
      </c>
      <c r="G20" s="98" t="s">
        <v>65</v>
      </c>
      <c r="H20" s="99">
        <v>723000</v>
      </c>
      <c r="I20" s="92" t="s">
        <v>65</v>
      </c>
      <c r="J20" s="96" t="s">
        <v>65</v>
      </c>
      <c r="K20" s="35"/>
      <c r="L20" s="89">
        <f>D20-H20</f>
        <v>27000</v>
      </c>
      <c r="M20" s="35"/>
    </row>
    <row r="21" spans="1:14" s="44" customFormat="1" ht="23.25" customHeight="1" x14ac:dyDescent="0.5">
      <c r="A21" s="35"/>
      <c r="B21" s="35"/>
      <c r="C21" s="35" t="s">
        <v>178</v>
      </c>
      <c r="D21" s="35"/>
      <c r="E21" s="35"/>
      <c r="F21" s="35"/>
      <c r="G21" s="35"/>
      <c r="H21" s="92"/>
      <c r="I21" s="92"/>
      <c r="J21" s="35"/>
      <c r="K21" s="35"/>
      <c r="L21" s="35"/>
      <c r="M21" s="35"/>
    </row>
    <row r="22" spans="1:14" s="44" customFormat="1" ht="23.25" customHeight="1" x14ac:dyDescent="0.5">
      <c r="A22" s="35"/>
      <c r="B22" s="35"/>
      <c r="C22" s="35"/>
      <c r="D22" s="35"/>
      <c r="E22" s="35"/>
      <c r="F22" s="35"/>
      <c r="G22" s="35"/>
      <c r="H22" s="92"/>
      <c r="I22" s="92"/>
      <c r="J22" s="35"/>
      <c r="K22" s="35"/>
      <c r="L22" s="35"/>
      <c r="M22" s="35"/>
    </row>
    <row r="23" spans="1:14" s="44" customFormat="1" ht="23.25" customHeight="1" x14ac:dyDescent="0.5">
      <c r="A23" s="332" t="s">
        <v>43</v>
      </c>
      <c r="B23" s="333"/>
      <c r="C23" s="334"/>
      <c r="D23" s="100">
        <f>SUM(D7:D22)</f>
        <v>3529000</v>
      </c>
      <c r="E23" s="101" t="s">
        <v>65</v>
      </c>
      <c r="F23" s="100">
        <f>SUM(F7:F22)</f>
        <v>3398500</v>
      </c>
      <c r="G23" s="101" t="s">
        <v>65</v>
      </c>
      <c r="H23" s="100">
        <f>SUM(F23:G23)</f>
        <v>3398500</v>
      </c>
      <c r="I23" s="101" t="s">
        <v>65</v>
      </c>
      <c r="J23" s="102" t="s">
        <v>65</v>
      </c>
      <c r="K23" s="101" t="s">
        <v>65</v>
      </c>
      <c r="L23" s="100">
        <f>SUM(L7:L22)</f>
        <v>130500</v>
      </c>
      <c r="M23" s="101" t="s">
        <v>65</v>
      </c>
      <c r="N23" s="97"/>
    </row>
    <row r="24" spans="1:14" ht="23.25" customHeight="1" x14ac:dyDescent="0.55000000000000004">
      <c r="A24" s="310" t="s">
        <v>96</v>
      </c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123"/>
    </row>
    <row r="25" spans="1:14" s="37" customFormat="1" ht="23.25" customHeight="1" x14ac:dyDescent="0.55000000000000004">
      <c r="A25" s="310" t="s">
        <v>33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0"/>
      <c r="M25" s="123"/>
    </row>
    <row r="26" spans="1:14" s="37" customFormat="1" ht="23.25" customHeight="1" x14ac:dyDescent="0.55000000000000004">
      <c r="A26" s="310" t="s">
        <v>34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123"/>
    </row>
    <row r="27" spans="1:14" s="37" customFormat="1" ht="23.25" customHeight="1" x14ac:dyDescent="0.2"/>
    <row r="28" spans="1:14" s="37" customFormat="1" ht="23.25" customHeight="1" x14ac:dyDescent="0.5">
      <c r="A28" s="3" t="s">
        <v>165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s="37" customFormat="1" ht="23.25" customHeight="1" x14ac:dyDescent="0.2">
      <c r="A29" s="85" t="s">
        <v>63</v>
      </c>
      <c r="B29" s="85" t="s">
        <v>64</v>
      </c>
      <c r="C29" s="85" t="s">
        <v>49</v>
      </c>
      <c r="D29" s="345" t="s">
        <v>89</v>
      </c>
      <c r="E29" s="346"/>
      <c r="F29" s="342" t="s">
        <v>90</v>
      </c>
      <c r="G29" s="343"/>
      <c r="H29" s="342" t="s">
        <v>91</v>
      </c>
      <c r="I29" s="343"/>
      <c r="J29" s="342" t="s">
        <v>92</v>
      </c>
      <c r="K29" s="343"/>
      <c r="L29" s="342" t="s">
        <v>93</v>
      </c>
      <c r="M29" s="343"/>
    </row>
    <row r="30" spans="1:14" s="37" customFormat="1" ht="23.25" customHeight="1" x14ac:dyDescent="0.5">
      <c r="A30" s="90" t="s">
        <v>94</v>
      </c>
      <c r="B30" s="33"/>
      <c r="C30" s="90" t="s">
        <v>179</v>
      </c>
      <c r="D30" s="87">
        <v>874000</v>
      </c>
      <c r="E30" s="33" t="s">
        <v>65</v>
      </c>
      <c r="F30" s="180">
        <v>850000</v>
      </c>
      <c r="G30" s="33" t="s">
        <v>65</v>
      </c>
      <c r="H30" s="93">
        <f>SUM(F30:G30)</f>
        <v>850000</v>
      </c>
      <c r="I30" s="92" t="s">
        <v>65</v>
      </c>
      <c r="J30" s="96" t="s">
        <v>65</v>
      </c>
      <c r="K30" s="35" t="s">
        <v>65</v>
      </c>
      <c r="L30" s="95">
        <f>D30-H30</f>
        <v>24000</v>
      </c>
      <c r="M30" s="35" t="s">
        <v>65</v>
      </c>
    </row>
    <row r="31" spans="1:14" s="37" customFormat="1" ht="23.25" customHeight="1" x14ac:dyDescent="0.5">
      <c r="A31" s="35"/>
      <c r="B31" s="35"/>
      <c r="C31" s="91" t="s">
        <v>180</v>
      </c>
      <c r="D31" s="44"/>
      <c r="E31" s="35"/>
      <c r="F31" s="89"/>
      <c r="G31" s="35"/>
      <c r="H31" s="92"/>
      <c r="I31" s="92"/>
      <c r="J31" s="35"/>
      <c r="K31" s="35"/>
      <c r="L31" s="35"/>
      <c r="M31" s="35"/>
    </row>
    <row r="32" spans="1:14" s="37" customFormat="1" ht="23.25" customHeight="1" x14ac:dyDescent="0.5">
      <c r="A32" s="35" t="s">
        <v>94</v>
      </c>
      <c r="B32" s="35"/>
      <c r="C32" s="92" t="s">
        <v>181</v>
      </c>
      <c r="D32" s="88">
        <v>340000</v>
      </c>
      <c r="E32" s="35" t="s">
        <v>65</v>
      </c>
      <c r="F32" s="181">
        <v>320000</v>
      </c>
      <c r="G32" s="35" t="s">
        <v>65</v>
      </c>
      <c r="H32" s="94">
        <f>SUM(F32:G32)</f>
        <v>320000</v>
      </c>
      <c r="I32" s="92" t="s">
        <v>65</v>
      </c>
      <c r="J32" s="96" t="s">
        <v>65</v>
      </c>
      <c r="K32" s="35" t="s">
        <v>65</v>
      </c>
      <c r="L32" s="95">
        <f>D32-H32</f>
        <v>20000</v>
      </c>
      <c r="M32" s="35" t="s">
        <v>65</v>
      </c>
    </row>
    <row r="33" spans="1:18" s="37" customFormat="1" ht="23.25" customHeight="1" x14ac:dyDescent="0.5">
      <c r="A33" s="35"/>
      <c r="B33" s="35"/>
      <c r="C33" s="35" t="s">
        <v>182</v>
      </c>
      <c r="D33" s="35"/>
      <c r="E33" s="35"/>
      <c r="F33" s="35"/>
      <c r="G33" s="35"/>
      <c r="H33" s="92"/>
      <c r="I33" s="92"/>
      <c r="J33" s="35"/>
      <c r="K33" s="35"/>
      <c r="L33" s="35"/>
      <c r="M33" s="35"/>
    </row>
    <row r="34" spans="1:18" s="37" customFormat="1" ht="23.25" customHeight="1" x14ac:dyDescent="0.5">
      <c r="A34" s="35" t="s">
        <v>94</v>
      </c>
      <c r="B34" s="35"/>
      <c r="C34" s="35" t="s">
        <v>183</v>
      </c>
      <c r="D34" s="98">
        <v>322000</v>
      </c>
      <c r="E34" s="35"/>
      <c r="F34" s="98">
        <v>305000</v>
      </c>
      <c r="G34" s="98"/>
      <c r="H34" s="99">
        <v>305000</v>
      </c>
      <c r="I34" s="92" t="s">
        <v>65</v>
      </c>
      <c r="J34" s="96" t="s">
        <v>65</v>
      </c>
      <c r="K34" s="35"/>
      <c r="L34" s="89">
        <f>D34-H34</f>
        <v>17000</v>
      </c>
      <c r="M34" s="35"/>
    </row>
    <row r="35" spans="1:18" s="37" customFormat="1" ht="23.25" customHeight="1" x14ac:dyDescent="0.5">
      <c r="A35" s="35"/>
      <c r="B35" s="35"/>
      <c r="C35" s="35" t="s">
        <v>169</v>
      </c>
      <c r="D35" s="98"/>
      <c r="E35" s="35"/>
      <c r="F35" s="98"/>
      <c r="G35" s="98"/>
      <c r="H35" s="99"/>
      <c r="I35" s="92" t="s">
        <v>65</v>
      </c>
      <c r="J35" s="96"/>
      <c r="K35" s="35"/>
      <c r="L35" s="89">
        <f t="shared" ref="L35:L36" si="1">D35-H35</f>
        <v>0</v>
      </c>
      <c r="M35" s="35"/>
    </row>
    <row r="36" spans="1:18" s="37" customFormat="1" ht="23.25" customHeight="1" x14ac:dyDescent="0.5">
      <c r="A36" s="35" t="s">
        <v>94</v>
      </c>
      <c r="B36" s="35"/>
      <c r="C36" s="35" t="s">
        <v>184</v>
      </c>
      <c r="D36" s="98">
        <v>862000</v>
      </c>
      <c r="E36" s="35"/>
      <c r="F36" s="98">
        <v>829000</v>
      </c>
      <c r="G36" s="98"/>
      <c r="H36" s="99">
        <v>829000</v>
      </c>
      <c r="I36" s="92"/>
      <c r="J36" s="96" t="s">
        <v>65</v>
      </c>
      <c r="K36" s="35"/>
      <c r="L36" s="89">
        <f t="shared" si="1"/>
        <v>33000</v>
      </c>
      <c r="M36" s="35"/>
    </row>
    <row r="37" spans="1:18" s="37" customFormat="1" ht="23.25" customHeight="1" x14ac:dyDescent="0.5">
      <c r="A37" s="35"/>
      <c r="B37" s="35"/>
      <c r="C37" s="35" t="s">
        <v>185</v>
      </c>
      <c r="D37" s="98"/>
      <c r="E37" s="35"/>
      <c r="F37" s="98"/>
      <c r="G37" s="98"/>
      <c r="H37" s="99"/>
      <c r="I37" s="92" t="s">
        <v>65</v>
      </c>
      <c r="J37" s="96"/>
      <c r="K37" s="35"/>
      <c r="L37" s="89">
        <f>D37-H37</f>
        <v>0</v>
      </c>
      <c r="M37" s="35"/>
    </row>
    <row r="38" spans="1:18" s="37" customFormat="1" ht="23.25" customHeight="1" x14ac:dyDescent="0.5">
      <c r="A38" s="35" t="s">
        <v>94</v>
      </c>
      <c r="B38" s="35"/>
      <c r="C38" s="35" t="s">
        <v>186</v>
      </c>
      <c r="D38" s="35">
        <v>545000</v>
      </c>
      <c r="E38" s="35"/>
      <c r="F38" s="98">
        <v>539000</v>
      </c>
      <c r="G38" s="98"/>
      <c r="H38" s="99">
        <v>539000</v>
      </c>
      <c r="I38" s="92"/>
      <c r="J38" s="96" t="s">
        <v>65</v>
      </c>
      <c r="K38" s="35"/>
      <c r="L38" s="89">
        <f>D38-H38</f>
        <v>6000</v>
      </c>
      <c r="M38" s="35"/>
    </row>
    <row r="39" spans="1:18" s="37" customFormat="1" ht="23.25" customHeight="1" x14ac:dyDescent="0.5">
      <c r="A39" s="35"/>
      <c r="B39" s="35"/>
      <c r="C39" s="35" t="s">
        <v>187</v>
      </c>
      <c r="D39" s="98"/>
      <c r="E39" s="35"/>
      <c r="F39" s="98"/>
      <c r="G39" s="98"/>
      <c r="H39" s="99"/>
      <c r="I39" s="92" t="s">
        <v>65</v>
      </c>
      <c r="J39" s="96"/>
      <c r="K39" s="35"/>
      <c r="L39" s="89">
        <f>D39-H39</f>
        <v>0</v>
      </c>
      <c r="M39" s="35"/>
    </row>
    <row r="40" spans="1:18" s="37" customFormat="1" ht="23.25" customHeight="1" x14ac:dyDescent="0.5">
      <c r="A40" s="35"/>
      <c r="B40" s="35"/>
      <c r="C40" s="35"/>
      <c r="D40" s="35"/>
      <c r="E40" s="35"/>
      <c r="F40" s="98"/>
      <c r="G40" s="98"/>
      <c r="H40" s="99"/>
      <c r="I40" s="92"/>
      <c r="J40" s="96"/>
      <c r="K40" s="35"/>
      <c r="L40" s="89"/>
      <c r="M40" s="35"/>
    </row>
    <row r="41" spans="1:18" s="37" customFormat="1" ht="23.25" customHeight="1" x14ac:dyDescent="0.5">
      <c r="A41" s="35"/>
      <c r="B41" s="35"/>
      <c r="C41" s="35"/>
      <c r="D41" s="35"/>
      <c r="E41" s="35"/>
      <c r="F41" s="98"/>
      <c r="G41" s="98"/>
      <c r="H41" s="99"/>
      <c r="I41" s="92"/>
      <c r="J41" s="96"/>
      <c r="K41" s="35"/>
      <c r="L41" s="89"/>
      <c r="M41" s="35"/>
    </row>
    <row r="42" spans="1:18" s="37" customFormat="1" ht="23.25" customHeight="1" x14ac:dyDescent="0.5">
      <c r="A42" s="35"/>
      <c r="B42" s="35"/>
      <c r="C42" s="35"/>
      <c r="D42" s="35"/>
      <c r="E42" s="35"/>
      <c r="F42" s="98"/>
      <c r="G42" s="98"/>
      <c r="H42" s="99"/>
      <c r="I42" s="92"/>
      <c r="J42" s="96"/>
      <c r="K42" s="35"/>
      <c r="L42" s="89"/>
      <c r="M42" s="35"/>
    </row>
    <row r="43" spans="1:18" s="37" customFormat="1" ht="23.25" customHeight="1" x14ac:dyDescent="0.5">
      <c r="A43" s="35"/>
      <c r="B43" s="35"/>
      <c r="C43" s="35"/>
      <c r="D43" s="98"/>
      <c r="E43" s="35"/>
      <c r="F43" s="98"/>
      <c r="G43" s="98"/>
      <c r="H43" s="99"/>
      <c r="I43" s="92" t="s">
        <v>65</v>
      </c>
      <c r="J43" s="96"/>
      <c r="K43" s="35"/>
      <c r="L43" s="89">
        <f>D43-H43</f>
        <v>0</v>
      </c>
      <c r="M43" s="35"/>
    </row>
    <row r="44" spans="1:18" ht="23.25" customHeight="1" x14ac:dyDescent="0.5">
      <c r="A44" s="35"/>
      <c r="B44" s="35"/>
      <c r="C44" s="35"/>
      <c r="D44" s="35"/>
      <c r="E44" s="35"/>
      <c r="F44" s="35"/>
      <c r="G44" s="35"/>
      <c r="H44" s="92"/>
      <c r="I44" s="92"/>
      <c r="J44" s="35"/>
      <c r="K44" s="35"/>
      <c r="L44" s="35"/>
      <c r="M44" s="35"/>
    </row>
    <row r="45" spans="1:18" ht="23.25" customHeight="1" x14ac:dyDescent="0.5">
      <c r="A45" s="35"/>
      <c r="B45" s="35"/>
      <c r="C45" s="35"/>
      <c r="D45" s="35"/>
      <c r="E45" s="35"/>
      <c r="F45" s="35"/>
      <c r="G45" s="35"/>
      <c r="H45" s="92"/>
      <c r="I45" s="92"/>
      <c r="J45" s="35"/>
      <c r="K45" s="35"/>
      <c r="L45" s="35"/>
      <c r="M45" s="35"/>
    </row>
    <row r="46" spans="1:18" ht="23.25" customHeight="1" x14ac:dyDescent="0.5">
      <c r="A46" s="332" t="s">
        <v>43</v>
      </c>
      <c r="B46" s="333"/>
      <c r="C46" s="334"/>
      <c r="D46" s="100">
        <f>SUM(D30:D45)+D23</f>
        <v>6472000</v>
      </c>
      <c r="E46" s="101" t="s">
        <v>65</v>
      </c>
      <c r="F46" s="100">
        <f>SUM(F30:F45)+F23</f>
        <v>6241500</v>
      </c>
      <c r="G46" s="101" t="s">
        <v>65</v>
      </c>
      <c r="H46" s="100">
        <f>SUM(F46:G46)</f>
        <v>6241500</v>
      </c>
      <c r="I46" s="101" t="s">
        <v>65</v>
      </c>
      <c r="J46" s="102" t="s">
        <v>65</v>
      </c>
      <c r="K46" s="101" t="s">
        <v>65</v>
      </c>
      <c r="L46" s="100">
        <f>SUM(L30:L45)+L23</f>
        <v>230500</v>
      </c>
      <c r="M46" s="101" t="s">
        <v>65</v>
      </c>
    </row>
    <row r="47" spans="1:18" ht="23.25" customHeight="1" x14ac:dyDescent="0.2"/>
    <row r="48" spans="1:18" s="44" customFormat="1" ht="25.5" customHeight="1" x14ac:dyDescent="0.55000000000000004">
      <c r="A48" s="344"/>
      <c r="B48" s="344"/>
      <c r="C48" s="344"/>
      <c r="D48" s="344"/>
      <c r="E48" s="344"/>
      <c r="F48" s="344"/>
      <c r="G48" s="344"/>
      <c r="H48" s="344"/>
      <c r="I48" s="344"/>
      <c r="J48" s="344"/>
      <c r="K48" s="344"/>
      <c r="L48" s="344"/>
      <c r="M48" s="344"/>
      <c r="N48" s="13"/>
      <c r="O48" s="13"/>
      <c r="P48" s="13"/>
      <c r="Q48" s="13"/>
      <c r="R48" s="13"/>
    </row>
    <row r="49" spans="1:18" s="44" customFormat="1" ht="21.75" customHeight="1" x14ac:dyDescent="0.55000000000000004">
      <c r="A49" s="344"/>
      <c r="B49" s="344"/>
      <c r="C49" s="344"/>
      <c r="D49" s="344"/>
      <c r="E49" s="344"/>
      <c r="F49" s="344"/>
      <c r="G49" s="344"/>
      <c r="H49" s="344"/>
      <c r="I49" s="344"/>
      <c r="J49" s="344"/>
      <c r="K49" s="344"/>
      <c r="L49" s="344"/>
      <c r="M49" s="344"/>
      <c r="N49" s="13"/>
      <c r="O49" s="13"/>
      <c r="P49" s="13"/>
      <c r="Q49" s="13"/>
      <c r="R49" s="13"/>
    </row>
    <row r="50" spans="1:18" s="44" customFormat="1" ht="24.75" customHeight="1" x14ac:dyDescent="0.55000000000000004">
      <c r="A50" s="344"/>
      <c r="B50" s="344"/>
      <c r="C50" s="344"/>
      <c r="D50" s="344"/>
      <c r="E50" s="344"/>
      <c r="F50" s="344"/>
      <c r="G50" s="344"/>
      <c r="H50" s="344"/>
      <c r="I50" s="344"/>
      <c r="J50" s="344"/>
      <c r="K50" s="344"/>
      <c r="L50" s="344"/>
      <c r="M50" s="344"/>
      <c r="N50" s="13"/>
      <c r="O50" s="13"/>
      <c r="P50" s="13"/>
      <c r="Q50" s="13"/>
      <c r="R50" s="13"/>
    </row>
    <row r="51" spans="1:18" s="37" customFormat="1" ht="23.25" customHeight="1" x14ac:dyDescent="0.2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</row>
    <row r="52" spans="1:18" s="3" customFormat="1" ht="23.25" customHeight="1" x14ac:dyDescent="0.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</row>
    <row r="53" spans="1:18" s="86" customFormat="1" ht="45" customHeight="1" x14ac:dyDescent="0.2">
      <c r="A53" s="275"/>
      <c r="B53" s="275"/>
      <c r="C53" s="275"/>
      <c r="D53" s="350"/>
      <c r="E53" s="351"/>
      <c r="F53" s="352"/>
      <c r="G53" s="353"/>
      <c r="H53" s="352"/>
      <c r="I53" s="353"/>
      <c r="J53" s="352"/>
      <c r="K53" s="353"/>
      <c r="L53" s="352"/>
      <c r="M53" s="353"/>
    </row>
    <row r="54" spans="1:18" s="44" customFormat="1" ht="23.25" customHeight="1" x14ac:dyDescent="0.5">
      <c r="A54" s="276"/>
      <c r="B54" s="277"/>
      <c r="C54" s="278"/>
      <c r="D54" s="279"/>
      <c r="E54" s="277"/>
      <c r="F54" s="279"/>
      <c r="G54" s="280"/>
      <c r="H54" s="279"/>
      <c r="I54" s="280"/>
      <c r="J54" s="281"/>
      <c r="K54" s="282"/>
      <c r="L54" s="279"/>
      <c r="M54" s="282"/>
    </row>
    <row r="55" spans="1:18" s="44" customFormat="1" ht="23.25" customHeight="1" x14ac:dyDescent="0.5">
      <c r="A55" s="283"/>
      <c r="B55" s="282"/>
      <c r="C55" s="284"/>
      <c r="D55" s="285"/>
      <c r="E55" s="282"/>
      <c r="F55" s="285"/>
      <c r="G55" s="286"/>
      <c r="H55" s="285"/>
      <c r="I55" s="286"/>
      <c r="J55" s="281"/>
      <c r="K55" s="282"/>
      <c r="L55" s="287"/>
      <c r="M55" s="282"/>
    </row>
    <row r="56" spans="1:18" s="44" customFormat="1" ht="23.25" customHeight="1" x14ac:dyDescent="0.5">
      <c r="A56" s="283"/>
      <c r="B56" s="282"/>
      <c r="C56" s="278"/>
      <c r="D56" s="285"/>
      <c r="E56" s="282"/>
      <c r="F56" s="285"/>
      <c r="G56" s="286"/>
      <c r="H56" s="285"/>
      <c r="I56" s="286"/>
      <c r="J56" s="281"/>
      <c r="K56" s="282"/>
      <c r="L56" s="287"/>
      <c r="M56" s="282"/>
    </row>
    <row r="57" spans="1:18" s="44" customFormat="1" ht="23.25" customHeight="1" x14ac:dyDescent="0.5">
      <c r="A57" s="282"/>
      <c r="B57" s="282"/>
      <c r="C57" s="283"/>
      <c r="D57" s="282"/>
      <c r="E57" s="282"/>
      <c r="F57" s="282"/>
      <c r="G57" s="282"/>
      <c r="H57" s="282"/>
      <c r="I57" s="282"/>
      <c r="J57" s="281"/>
      <c r="K57" s="282"/>
      <c r="L57" s="282"/>
      <c r="M57" s="282"/>
    </row>
    <row r="58" spans="1:18" s="44" customFormat="1" ht="23.25" customHeight="1" x14ac:dyDescent="0.5">
      <c r="A58" s="283"/>
      <c r="B58" s="282"/>
      <c r="C58" s="288"/>
      <c r="D58" s="285"/>
      <c r="E58" s="282"/>
      <c r="F58" s="285"/>
      <c r="G58" s="286"/>
      <c r="H58" s="285"/>
      <c r="I58" s="286"/>
      <c r="J58" s="281"/>
      <c r="K58" s="282"/>
      <c r="L58" s="287"/>
      <c r="M58" s="282"/>
    </row>
    <row r="59" spans="1:18" s="44" customFormat="1" ht="23.25" customHeight="1" x14ac:dyDescent="0.5">
      <c r="A59" s="283"/>
      <c r="B59" s="282"/>
      <c r="C59" s="288"/>
      <c r="D59" s="285"/>
      <c r="E59" s="282"/>
      <c r="F59" s="285"/>
      <c r="G59" s="286"/>
      <c r="H59" s="285"/>
      <c r="I59" s="286"/>
      <c r="J59" s="287"/>
      <c r="K59" s="282"/>
      <c r="L59" s="287"/>
      <c r="M59" s="282"/>
    </row>
    <row r="60" spans="1:18" s="44" customFormat="1" ht="23.25" customHeight="1" x14ac:dyDescent="0.5">
      <c r="A60" s="282"/>
      <c r="B60" s="282"/>
      <c r="C60" s="282"/>
      <c r="D60" s="282"/>
      <c r="E60" s="282"/>
      <c r="F60" s="282"/>
      <c r="G60" s="282"/>
      <c r="H60" s="282"/>
      <c r="I60" s="282"/>
      <c r="J60" s="281"/>
      <c r="K60" s="282"/>
      <c r="L60" s="282"/>
      <c r="M60" s="282"/>
    </row>
    <row r="61" spans="1:18" s="44" customFormat="1" ht="23.25" customHeight="1" x14ac:dyDescent="0.5">
      <c r="A61" s="347"/>
      <c r="B61" s="348"/>
      <c r="C61" s="349"/>
      <c r="D61" s="289"/>
      <c r="E61" s="290"/>
      <c r="F61" s="289"/>
      <c r="G61" s="289"/>
      <c r="H61" s="289"/>
      <c r="I61" s="289"/>
      <c r="J61" s="291"/>
      <c r="K61" s="290"/>
      <c r="L61" s="289"/>
      <c r="M61" s="290"/>
    </row>
    <row r="62" spans="1:18" s="37" customFormat="1" ht="23.25" customHeight="1" x14ac:dyDescent="0.2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</row>
    <row r="63" spans="1:18" s="37" customFormat="1" ht="23.25" customHeight="1" x14ac:dyDescent="0.2"/>
    <row r="64" spans="1:18" s="37" customFormat="1" ht="23.25" customHeight="1" x14ac:dyDescent="0.2"/>
    <row r="65" s="37" customFormat="1" ht="23.25" customHeight="1" x14ac:dyDescent="0.2"/>
    <row r="66" s="37" customFormat="1" ht="23.25" customHeight="1" x14ac:dyDescent="0.2"/>
  </sheetData>
  <mergeCells count="27">
    <mergeCell ref="J29:K29"/>
    <mergeCell ref="L29:M29"/>
    <mergeCell ref="A46:C46"/>
    <mergeCell ref="L53:M53"/>
    <mergeCell ref="A49:M49"/>
    <mergeCell ref="A50:M50"/>
    <mergeCell ref="A61:C61"/>
    <mergeCell ref="D53:E53"/>
    <mergeCell ref="F53:G53"/>
    <mergeCell ref="H53:I53"/>
    <mergeCell ref="J53:K53"/>
    <mergeCell ref="L6:M6"/>
    <mergeCell ref="A1:L1"/>
    <mergeCell ref="A2:L2"/>
    <mergeCell ref="A3:L3"/>
    <mergeCell ref="A48:M48"/>
    <mergeCell ref="A23:C23"/>
    <mergeCell ref="D6:E6"/>
    <mergeCell ref="F6:G6"/>
    <mergeCell ref="H6:I6"/>
    <mergeCell ref="J6:K6"/>
    <mergeCell ref="A24:L24"/>
    <mergeCell ref="A25:L25"/>
    <mergeCell ref="A26:L26"/>
    <mergeCell ref="D29:E29"/>
    <mergeCell ref="F29:G29"/>
    <mergeCell ref="H29:I29"/>
  </mergeCells>
  <pageMargins left="0.19685039370078741" right="0" top="0.15748031496062992" bottom="0.15748031496062992" header="0.11811023622047245" footer="0.11811023622047245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25" workbookViewId="0">
      <selection activeCell="E11" sqref="E11"/>
    </sheetView>
  </sheetViews>
  <sheetFormatPr defaultRowHeight="21.75" x14ac:dyDescent="0.5"/>
  <cols>
    <col min="1" max="1" width="6.75" style="151" customWidth="1"/>
    <col min="2" max="2" width="4.375" style="151" customWidth="1"/>
    <col min="3" max="3" width="6" style="151" customWidth="1"/>
    <col min="4" max="4" width="33.875" style="151" customWidth="1"/>
    <col min="5" max="5" width="19.625" style="151" customWidth="1"/>
    <col min="6" max="6" width="1.5" style="151" customWidth="1"/>
    <col min="7" max="7" width="19.5" style="152" customWidth="1"/>
    <col min="8" max="8" width="2.5" style="152" customWidth="1"/>
    <col min="9" max="9" width="21" style="152" customWidth="1"/>
    <col min="10" max="10" width="3.125" style="151" customWidth="1"/>
    <col min="11" max="16384" width="9" style="151"/>
  </cols>
  <sheetData>
    <row r="1" spans="1:11" x14ac:dyDescent="0.5">
      <c r="I1" s="153"/>
    </row>
    <row r="2" spans="1:11" x14ac:dyDescent="0.5">
      <c r="A2" s="354" t="s">
        <v>139</v>
      </c>
      <c r="B2" s="354"/>
      <c r="C2" s="354"/>
      <c r="D2" s="354"/>
      <c r="E2" s="354"/>
      <c r="F2" s="354"/>
      <c r="G2" s="354"/>
      <c r="H2" s="354"/>
      <c r="I2" s="354"/>
    </row>
    <row r="3" spans="1:11" x14ac:dyDescent="0.5">
      <c r="A3" s="354" t="s">
        <v>33</v>
      </c>
      <c r="B3" s="354"/>
      <c r="C3" s="354"/>
      <c r="D3" s="354"/>
      <c r="E3" s="354"/>
      <c r="F3" s="354"/>
      <c r="G3" s="354"/>
      <c r="H3" s="354"/>
      <c r="I3" s="354"/>
    </row>
    <row r="4" spans="1:11" x14ac:dyDescent="0.5">
      <c r="A4" s="325" t="s">
        <v>140</v>
      </c>
      <c r="B4" s="325"/>
      <c r="C4" s="325"/>
      <c r="D4" s="325"/>
      <c r="E4" s="325"/>
      <c r="F4" s="325"/>
      <c r="G4" s="325"/>
      <c r="H4" s="325"/>
      <c r="I4" s="325"/>
      <c r="J4" s="154"/>
      <c r="K4" s="154"/>
    </row>
    <row r="5" spans="1:11" x14ac:dyDescent="0.5">
      <c r="A5" s="325" t="s">
        <v>141</v>
      </c>
      <c r="B5" s="325"/>
      <c r="C5" s="325"/>
      <c r="D5" s="155"/>
      <c r="E5" s="155"/>
      <c r="F5" s="155"/>
      <c r="G5" s="155"/>
      <c r="H5" s="155"/>
      <c r="I5" s="155"/>
      <c r="J5" s="154"/>
      <c r="K5" s="154"/>
    </row>
    <row r="6" spans="1:11" x14ac:dyDescent="0.5">
      <c r="I6" s="156" t="s">
        <v>142</v>
      </c>
    </row>
    <row r="7" spans="1:11" x14ac:dyDescent="0.5">
      <c r="A7" s="157" t="s">
        <v>143</v>
      </c>
      <c r="I7" s="158">
        <v>14163403.57</v>
      </c>
    </row>
    <row r="8" spans="1:11" x14ac:dyDescent="0.5">
      <c r="A8" s="159" t="s">
        <v>75</v>
      </c>
      <c r="B8" s="151" t="s">
        <v>76</v>
      </c>
      <c r="G8" s="151"/>
      <c r="I8" s="160"/>
    </row>
    <row r="9" spans="1:11" x14ac:dyDescent="0.5">
      <c r="B9" s="151" t="s">
        <v>144</v>
      </c>
      <c r="E9" s="161">
        <v>5836747.6399999997</v>
      </c>
      <c r="I9" s="160"/>
    </row>
    <row r="10" spans="1:11" x14ac:dyDescent="0.5">
      <c r="B10" s="159" t="s">
        <v>145</v>
      </c>
      <c r="C10" s="151" t="s">
        <v>146</v>
      </c>
      <c r="E10" s="162">
        <v>-1459186.91</v>
      </c>
      <c r="G10" s="163">
        <f>E9+E10</f>
        <v>4377560.7299999995</v>
      </c>
      <c r="I10" s="160"/>
    </row>
    <row r="11" spans="1:11" x14ac:dyDescent="0.5">
      <c r="B11" s="164" t="s">
        <v>147</v>
      </c>
      <c r="E11" s="165"/>
      <c r="G11" s="158">
        <v>59982.55</v>
      </c>
      <c r="I11" s="166"/>
    </row>
    <row r="12" spans="1:11" x14ac:dyDescent="0.5">
      <c r="B12" s="164" t="s">
        <v>148</v>
      </c>
      <c r="E12" s="165"/>
      <c r="G12" s="158">
        <v>232.06</v>
      </c>
      <c r="I12" s="166"/>
    </row>
    <row r="13" spans="1:11" x14ac:dyDescent="0.5">
      <c r="B13" s="164" t="s">
        <v>149</v>
      </c>
      <c r="E13" s="165"/>
      <c r="G13" s="158">
        <f>12000+22900</f>
        <v>34900</v>
      </c>
      <c r="I13" s="166"/>
    </row>
    <row r="14" spans="1:11" x14ac:dyDescent="0.5">
      <c r="B14" s="164" t="s">
        <v>150</v>
      </c>
      <c r="E14" s="165"/>
      <c r="G14" s="158">
        <f>157.81+1181.08</f>
        <v>1338.8899999999999</v>
      </c>
      <c r="I14" s="166"/>
    </row>
    <row r="15" spans="1:11" x14ac:dyDescent="0.5">
      <c r="B15" s="164" t="s">
        <v>151</v>
      </c>
      <c r="E15" s="165"/>
      <c r="G15" s="158">
        <v>109</v>
      </c>
      <c r="I15" s="166"/>
    </row>
    <row r="16" spans="1:11" x14ac:dyDescent="0.5">
      <c r="B16" s="164" t="s">
        <v>152</v>
      </c>
      <c r="E16" s="163"/>
      <c r="G16" s="167">
        <v>362.05</v>
      </c>
      <c r="H16" s="166"/>
      <c r="I16" s="166"/>
    </row>
    <row r="17" spans="1:9" x14ac:dyDescent="0.5">
      <c r="B17" s="164" t="s">
        <v>153</v>
      </c>
      <c r="E17" s="163"/>
      <c r="G17" s="167">
        <v>130.79</v>
      </c>
      <c r="H17" s="166"/>
      <c r="I17" s="166"/>
    </row>
    <row r="18" spans="1:9" x14ac:dyDescent="0.5">
      <c r="B18" s="164" t="s">
        <v>154</v>
      </c>
      <c r="E18" s="163"/>
      <c r="G18" s="167">
        <v>0.86</v>
      </c>
      <c r="H18" s="166"/>
      <c r="I18" s="166"/>
    </row>
    <row r="19" spans="1:9" x14ac:dyDescent="0.5">
      <c r="B19" s="164" t="s">
        <v>155</v>
      </c>
      <c r="E19" s="163"/>
      <c r="G19" s="167">
        <v>492.23</v>
      </c>
      <c r="H19" s="166"/>
      <c r="I19" s="166"/>
    </row>
    <row r="20" spans="1:9" x14ac:dyDescent="0.5">
      <c r="B20" s="164" t="s">
        <v>156</v>
      </c>
      <c r="E20" s="163"/>
      <c r="G20" s="167">
        <v>4015.5</v>
      </c>
      <c r="H20" s="166"/>
      <c r="I20" s="166"/>
    </row>
    <row r="21" spans="1:9" x14ac:dyDescent="0.5">
      <c r="B21" s="164" t="s">
        <v>157</v>
      </c>
      <c r="E21" s="163"/>
      <c r="G21" s="167">
        <v>292</v>
      </c>
      <c r="H21" s="166"/>
      <c r="I21" s="166">
        <f>SUM(G10:G21)</f>
        <v>4479416.6599999992</v>
      </c>
    </row>
    <row r="22" spans="1:9" x14ac:dyDescent="0.5">
      <c r="A22" s="159" t="s">
        <v>158</v>
      </c>
      <c r="B22" s="151" t="s">
        <v>159</v>
      </c>
      <c r="H22" s="168"/>
      <c r="I22" s="169">
        <v>-1624161.66</v>
      </c>
    </row>
    <row r="23" spans="1:9" x14ac:dyDescent="0.5">
      <c r="A23" s="159"/>
      <c r="B23" s="151" t="s">
        <v>160</v>
      </c>
      <c r="H23" s="168"/>
      <c r="I23" s="169">
        <v>-469719.29</v>
      </c>
    </row>
    <row r="24" spans="1:9" ht="22.5" thickBot="1" x14ac:dyDescent="0.55000000000000004">
      <c r="A24" s="157" t="s">
        <v>161</v>
      </c>
      <c r="G24" s="163"/>
      <c r="I24" s="170">
        <f>SUM(I7:I23)</f>
        <v>16548939.280000001</v>
      </c>
    </row>
    <row r="25" spans="1:9" s="157" customFormat="1" thickTop="1" x14ac:dyDescent="0.45">
      <c r="H25" s="171"/>
    </row>
    <row r="27" spans="1:9" x14ac:dyDescent="0.5">
      <c r="A27" s="151" t="s">
        <v>162</v>
      </c>
    </row>
    <row r="28" spans="1:9" x14ac:dyDescent="0.5">
      <c r="B28" s="172">
        <v>1</v>
      </c>
      <c r="C28" s="151" t="s">
        <v>10</v>
      </c>
      <c r="I28" s="173">
        <f>380424.03+82025</f>
        <v>462449.03</v>
      </c>
    </row>
    <row r="29" spans="1:9" x14ac:dyDescent="0.5">
      <c r="B29" s="172">
        <v>2</v>
      </c>
      <c r="C29" s="151" t="s">
        <v>163</v>
      </c>
      <c r="I29" s="173">
        <v>1024001.39</v>
      </c>
    </row>
    <row r="30" spans="1:9" x14ac:dyDescent="0.5">
      <c r="B30" s="172">
        <v>2</v>
      </c>
      <c r="C30" s="174" t="s">
        <v>164</v>
      </c>
      <c r="I30" s="175">
        <f>I24-I28-I29</f>
        <v>15062488.860000001</v>
      </c>
    </row>
    <row r="31" spans="1:9" ht="22.5" thickBot="1" x14ac:dyDescent="0.55000000000000004">
      <c r="B31" s="172"/>
      <c r="I31" s="176">
        <f>SUM(I28:I30)</f>
        <v>16548939.280000001</v>
      </c>
    </row>
    <row r="32" spans="1:9" ht="22.5" thickTop="1" x14ac:dyDescent="0.5">
      <c r="B32" s="172"/>
      <c r="I32" s="177"/>
    </row>
    <row r="33" spans="1:9" x14ac:dyDescent="0.5">
      <c r="B33" s="172"/>
      <c r="I33" s="177"/>
    </row>
    <row r="34" spans="1:9" x14ac:dyDescent="0.5">
      <c r="A34" s="178"/>
      <c r="C34" s="178"/>
    </row>
  </sheetData>
  <mergeCells count="4">
    <mergeCell ref="A2:I2"/>
    <mergeCell ref="A3:I3"/>
    <mergeCell ref="A4:I4"/>
    <mergeCell ref="A5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19" workbookViewId="0">
      <selection activeCell="N23" sqref="N23"/>
    </sheetView>
  </sheetViews>
  <sheetFormatPr defaultRowHeight="18" x14ac:dyDescent="0.2"/>
  <cols>
    <col min="1" max="1" width="21.125" style="186" customWidth="1"/>
    <col min="2" max="2" width="10.75" style="186" customWidth="1"/>
    <col min="3" max="3" width="11.5" style="186" customWidth="1"/>
    <col min="4" max="4" width="10.25" style="186" customWidth="1"/>
    <col min="5" max="5" width="9.125" style="186" customWidth="1"/>
    <col min="6" max="6" width="10.5" style="186" customWidth="1"/>
    <col min="7" max="7" width="9.625" style="186" customWidth="1"/>
    <col min="8" max="8" width="9" style="186" customWidth="1"/>
    <col min="9" max="9" width="10.75" style="186" customWidth="1"/>
    <col min="10" max="10" width="9.375" style="186" customWidth="1"/>
    <col min="11" max="11" width="10.125" style="186" customWidth="1"/>
    <col min="12" max="12" width="10.25" style="186" customWidth="1"/>
    <col min="13" max="13" width="12.75" style="259" customWidth="1"/>
    <col min="14" max="256" width="9" style="186"/>
    <col min="257" max="257" width="23.25" style="186" customWidth="1"/>
    <col min="258" max="258" width="11.25" style="186" customWidth="1"/>
    <col min="259" max="259" width="11.5" style="186" customWidth="1"/>
    <col min="260" max="260" width="11.125" style="186" customWidth="1"/>
    <col min="261" max="261" width="9.125" style="186" customWidth="1"/>
    <col min="262" max="262" width="10.5" style="186" customWidth="1"/>
    <col min="263" max="263" width="9.625" style="186" customWidth="1"/>
    <col min="264" max="264" width="9" style="186" customWidth="1"/>
    <col min="265" max="265" width="10.75" style="186" customWidth="1"/>
    <col min="266" max="266" width="9.375" style="186" customWidth="1"/>
    <col min="267" max="267" width="10.125" style="186" customWidth="1"/>
    <col min="268" max="268" width="10.25" style="186" customWidth="1"/>
    <col min="269" max="269" width="12.75" style="186" customWidth="1"/>
    <col min="270" max="512" width="9" style="186"/>
    <col min="513" max="513" width="23.25" style="186" customWidth="1"/>
    <col min="514" max="514" width="11.25" style="186" customWidth="1"/>
    <col min="515" max="515" width="11.5" style="186" customWidth="1"/>
    <col min="516" max="516" width="11.125" style="186" customWidth="1"/>
    <col min="517" max="517" width="9.125" style="186" customWidth="1"/>
    <col min="518" max="518" width="10.5" style="186" customWidth="1"/>
    <col min="519" max="519" width="9.625" style="186" customWidth="1"/>
    <col min="520" max="520" width="9" style="186" customWidth="1"/>
    <col min="521" max="521" width="10.75" style="186" customWidth="1"/>
    <col min="522" max="522" width="9.375" style="186" customWidth="1"/>
    <col min="523" max="523" width="10.125" style="186" customWidth="1"/>
    <col min="524" max="524" width="10.25" style="186" customWidth="1"/>
    <col min="525" max="525" width="12.75" style="186" customWidth="1"/>
    <col min="526" max="768" width="9" style="186"/>
    <col min="769" max="769" width="23.25" style="186" customWidth="1"/>
    <col min="770" max="770" width="11.25" style="186" customWidth="1"/>
    <col min="771" max="771" width="11.5" style="186" customWidth="1"/>
    <col min="772" max="772" width="11.125" style="186" customWidth="1"/>
    <col min="773" max="773" width="9.125" style="186" customWidth="1"/>
    <col min="774" max="774" width="10.5" style="186" customWidth="1"/>
    <col min="775" max="775" width="9.625" style="186" customWidth="1"/>
    <col min="776" max="776" width="9" style="186" customWidth="1"/>
    <col min="777" max="777" width="10.75" style="186" customWidth="1"/>
    <col min="778" max="778" width="9.375" style="186" customWidth="1"/>
    <col min="779" max="779" width="10.125" style="186" customWidth="1"/>
    <col min="780" max="780" width="10.25" style="186" customWidth="1"/>
    <col min="781" max="781" width="12.75" style="186" customWidth="1"/>
    <col min="782" max="1024" width="9" style="186"/>
    <col min="1025" max="1025" width="23.25" style="186" customWidth="1"/>
    <col min="1026" max="1026" width="11.25" style="186" customWidth="1"/>
    <col min="1027" max="1027" width="11.5" style="186" customWidth="1"/>
    <col min="1028" max="1028" width="11.125" style="186" customWidth="1"/>
    <col min="1029" max="1029" width="9.125" style="186" customWidth="1"/>
    <col min="1030" max="1030" width="10.5" style="186" customWidth="1"/>
    <col min="1031" max="1031" width="9.625" style="186" customWidth="1"/>
    <col min="1032" max="1032" width="9" style="186" customWidth="1"/>
    <col min="1033" max="1033" width="10.75" style="186" customWidth="1"/>
    <col min="1034" max="1034" width="9.375" style="186" customWidth="1"/>
    <col min="1035" max="1035" width="10.125" style="186" customWidth="1"/>
    <col min="1036" max="1036" width="10.25" style="186" customWidth="1"/>
    <col min="1037" max="1037" width="12.75" style="186" customWidth="1"/>
    <col min="1038" max="1280" width="9" style="186"/>
    <col min="1281" max="1281" width="23.25" style="186" customWidth="1"/>
    <col min="1282" max="1282" width="11.25" style="186" customWidth="1"/>
    <col min="1283" max="1283" width="11.5" style="186" customWidth="1"/>
    <col min="1284" max="1284" width="11.125" style="186" customWidth="1"/>
    <col min="1285" max="1285" width="9.125" style="186" customWidth="1"/>
    <col min="1286" max="1286" width="10.5" style="186" customWidth="1"/>
    <col min="1287" max="1287" width="9.625" style="186" customWidth="1"/>
    <col min="1288" max="1288" width="9" style="186" customWidth="1"/>
    <col min="1289" max="1289" width="10.75" style="186" customWidth="1"/>
    <col min="1290" max="1290" width="9.375" style="186" customWidth="1"/>
    <col min="1291" max="1291" width="10.125" style="186" customWidth="1"/>
    <col min="1292" max="1292" width="10.25" style="186" customWidth="1"/>
    <col min="1293" max="1293" width="12.75" style="186" customWidth="1"/>
    <col min="1294" max="1536" width="9" style="186"/>
    <col min="1537" max="1537" width="23.25" style="186" customWidth="1"/>
    <col min="1538" max="1538" width="11.25" style="186" customWidth="1"/>
    <col min="1539" max="1539" width="11.5" style="186" customWidth="1"/>
    <col min="1540" max="1540" width="11.125" style="186" customWidth="1"/>
    <col min="1541" max="1541" width="9.125" style="186" customWidth="1"/>
    <col min="1542" max="1542" width="10.5" style="186" customWidth="1"/>
    <col min="1543" max="1543" width="9.625" style="186" customWidth="1"/>
    <col min="1544" max="1544" width="9" style="186" customWidth="1"/>
    <col min="1545" max="1545" width="10.75" style="186" customWidth="1"/>
    <col min="1546" max="1546" width="9.375" style="186" customWidth="1"/>
    <col min="1547" max="1547" width="10.125" style="186" customWidth="1"/>
    <col min="1548" max="1548" width="10.25" style="186" customWidth="1"/>
    <col min="1549" max="1549" width="12.75" style="186" customWidth="1"/>
    <col min="1550" max="1792" width="9" style="186"/>
    <col min="1793" max="1793" width="23.25" style="186" customWidth="1"/>
    <col min="1794" max="1794" width="11.25" style="186" customWidth="1"/>
    <col min="1795" max="1795" width="11.5" style="186" customWidth="1"/>
    <col min="1796" max="1796" width="11.125" style="186" customWidth="1"/>
    <col min="1797" max="1797" width="9.125" style="186" customWidth="1"/>
    <col min="1798" max="1798" width="10.5" style="186" customWidth="1"/>
    <col min="1799" max="1799" width="9.625" style="186" customWidth="1"/>
    <col min="1800" max="1800" width="9" style="186" customWidth="1"/>
    <col min="1801" max="1801" width="10.75" style="186" customWidth="1"/>
    <col min="1802" max="1802" width="9.375" style="186" customWidth="1"/>
    <col min="1803" max="1803" width="10.125" style="186" customWidth="1"/>
    <col min="1804" max="1804" width="10.25" style="186" customWidth="1"/>
    <col min="1805" max="1805" width="12.75" style="186" customWidth="1"/>
    <col min="1806" max="2048" width="9" style="186"/>
    <col min="2049" max="2049" width="23.25" style="186" customWidth="1"/>
    <col min="2050" max="2050" width="11.25" style="186" customWidth="1"/>
    <col min="2051" max="2051" width="11.5" style="186" customWidth="1"/>
    <col min="2052" max="2052" width="11.125" style="186" customWidth="1"/>
    <col min="2053" max="2053" width="9.125" style="186" customWidth="1"/>
    <col min="2054" max="2054" width="10.5" style="186" customWidth="1"/>
    <col min="2055" max="2055" width="9.625" style="186" customWidth="1"/>
    <col min="2056" max="2056" width="9" style="186" customWidth="1"/>
    <col min="2057" max="2057" width="10.75" style="186" customWidth="1"/>
    <col min="2058" max="2058" width="9.375" style="186" customWidth="1"/>
    <col min="2059" max="2059" width="10.125" style="186" customWidth="1"/>
    <col min="2060" max="2060" width="10.25" style="186" customWidth="1"/>
    <col min="2061" max="2061" width="12.75" style="186" customWidth="1"/>
    <col min="2062" max="2304" width="9" style="186"/>
    <col min="2305" max="2305" width="23.25" style="186" customWidth="1"/>
    <col min="2306" max="2306" width="11.25" style="186" customWidth="1"/>
    <col min="2307" max="2307" width="11.5" style="186" customWidth="1"/>
    <col min="2308" max="2308" width="11.125" style="186" customWidth="1"/>
    <col min="2309" max="2309" width="9.125" style="186" customWidth="1"/>
    <col min="2310" max="2310" width="10.5" style="186" customWidth="1"/>
    <col min="2311" max="2311" width="9.625" style="186" customWidth="1"/>
    <col min="2312" max="2312" width="9" style="186" customWidth="1"/>
    <col min="2313" max="2313" width="10.75" style="186" customWidth="1"/>
    <col min="2314" max="2314" width="9.375" style="186" customWidth="1"/>
    <col min="2315" max="2315" width="10.125" style="186" customWidth="1"/>
    <col min="2316" max="2316" width="10.25" style="186" customWidth="1"/>
    <col min="2317" max="2317" width="12.75" style="186" customWidth="1"/>
    <col min="2318" max="2560" width="9" style="186"/>
    <col min="2561" max="2561" width="23.25" style="186" customWidth="1"/>
    <col min="2562" max="2562" width="11.25" style="186" customWidth="1"/>
    <col min="2563" max="2563" width="11.5" style="186" customWidth="1"/>
    <col min="2564" max="2564" width="11.125" style="186" customWidth="1"/>
    <col min="2565" max="2565" width="9.125" style="186" customWidth="1"/>
    <col min="2566" max="2566" width="10.5" style="186" customWidth="1"/>
    <col min="2567" max="2567" width="9.625" style="186" customWidth="1"/>
    <col min="2568" max="2568" width="9" style="186" customWidth="1"/>
    <col min="2569" max="2569" width="10.75" style="186" customWidth="1"/>
    <col min="2570" max="2570" width="9.375" style="186" customWidth="1"/>
    <col min="2571" max="2571" width="10.125" style="186" customWidth="1"/>
    <col min="2572" max="2572" width="10.25" style="186" customWidth="1"/>
    <col min="2573" max="2573" width="12.75" style="186" customWidth="1"/>
    <col min="2574" max="2816" width="9" style="186"/>
    <col min="2817" max="2817" width="23.25" style="186" customWidth="1"/>
    <col min="2818" max="2818" width="11.25" style="186" customWidth="1"/>
    <col min="2819" max="2819" width="11.5" style="186" customWidth="1"/>
    <col min="2820" max="2820" width="11.125" style="186" customWidth="1"/>
    <col min="2821" max="2821" width="9.125" style="186" customWidth="1"/>
    <col min="2822" max="2822" width="10.5" style="186" customWidth="1"/>
    <col min="2823" max="2823" width="9.625" style="186" customWidth="1"/>
    <col min="2824" max="2824" width="9" style="186" customWidth="1"/>
    <col min="2825" max="2825" width="10.75" style="186" customWidth="1"/>
    <col min="2826" max="2826" width="9.375" style="186" customWidth="1"/>
    <col min="2827" max="2827" width="10.125" style="186" customWidth="1"/>
    <col min="2828" max="2828" width="10.25" style="186" customWidth="1"/>
    <col min="2829" max="2829" width="12.75" style="186" customWidth="1"/>
    <col min="2830" max="3072" width="9" style="186"/>
    <col min="3073" max="3073" width="23.25" style="186" customWidth="1"/>
    <col min="3074" max="3074" width="11.25" style="186" customWidth="1"/>
    <col min="3075" max="3075" width="11.5" style="186" customWidth="1"/>
    <col min="3076" max="3076" width="11.125" style="186" customWidth="1"/>
    <col min="3077" max="3077" width="9.125" style="186" customWidth="1"/>
    <col min="3078" max="3078" width="10.5" style="186" customWidth="1"/>
    <col min="3079" max="3079" width="9.625" style="186" customWidth="1"/>
    <col min="3080" max="3080" width="9" style="186" customWidth="1"/>
    <col min="3081" max="3081" width="10.75" style="186" customWidth="1"/>
    <col min="3082" max="3082" width="9.375" style="186" customWidth="1"/>
    <col min="3083" max="3083" width="10.125" style="186" customWidth="1"/>
    <col min="3084" max="3084" width="10.25" style="186" customWidth="1"/>
    <col min="3085" max="3085" width="12.75" style="186" customWidth="1"/>
    <col min="3086" max="3328" width="9" style="186"/>
    <col min="3329" max="3329" width="23.25" style="186" customWidth="1"/>
    <col min="3330" max="3330" width="11.25" style="186" customWidth="1"/>
    <col min="3331" max="3331" width="11.5" style="186" customWidth="1"/>
    <col min="3332" max="3332" width="11.125" style="186" customWidth="1"/>
    <col min="3333" max="3333" width="9.125" style="186" customWidth="1"/>
    <col min="3334" max="3334" width="10.5" style="186" customWidth="1"/>
    <col min="3335" max="3335" width="9.625" style="186" customWidth="1"/>
    <col min="3336" max="3336" width="9" style="186" customWidth="1"/>
    <col min="3337" max="3337" width="10.75" style="186" customWidth="1"/>
    <col min="3338" max="3338" width="9.375" style="186" customWidth="1"/>
    <col min="3339" max="3339" width="10.125" style="186" customWidth="1"/>
    <col min="3340" max="3340" width="10.25" style="186" customWidth="1"/>
    <col min="3341" max="3341" width="12.75" style="186" customWidth="1"/>
    <col min="3342" max="3584" width="9" style="186"/>
    <col min="3585" max="3585" width="23.25" style="186" customWidth="1"/>
    <col min="3586" max="3586" width="11.25" style="186" customWidth="1"/>
    <col min="3587" max="3587" width="11.5" style="186" customWidth="1"/>
    <col min="3588" max="3588" width="11.125" style="186" customWidth="1"/>
    <col min="3589" max="3589" width="9.125" style="186" customWidth="1"/>
    <col min="3590" max="3590" width="10.5" style="186" customWidth="1"/>
    <col min="3591" max="3591" width="9.625" style="186" customWidth="1"/>
    <col min="3592" max="3592" width="9" style="186" customWidth="1"/>
    <col min="3593" max="3593" width="10.75" style="186" customWidth="1"/>
    <col min="3594" max="3594" width="9.375" style="186" customWidth="1"/>
    <col min="3595" max="3595" width="10.125" style="186" customWidth="1"/>
    <col min="3596" max="3596" width="10.25" style="186" customWidth="1"/>
    <col min="3597" max="3597" width="12.75" style="186" customWidth="1"/>
    <col min="3598" max="3840" width="9" style="186"/>
    <col min="3841" max="3841" width="23.25" style="186" customWidth="1"/>
    <col min="3842" max="3842" width="11.25" style="186" customWidth="1"/>
    <col min="3843" max="3843" width="11.5" style="186" customWidth="1"/>
    <col min="3844" max="3844" width="11.125" style="186" customWidth="1"/>
    <col min="3845" max="3845" width="9.125" style="186" customWidth="1"/>
    <col min="3846" max="3846" width="10.5" style="186" customWidth="1"/>
    <col min="3847" max="3847" width="9.625" style="186" customWidth="1"/>
    <col min="3848" max="3848" width="9" style="186" customWidth="1"/>
    <col min="3849" max="3849" width="10.75" style="186" customWidth="1"/>
    <col min="3850" max="3850" width="9.375" style="186" customWidth="1"/>
    <col min="3851" max="3851" width="10.125" style="186" customWidth="1"/>
    <col min="3852" max="3852" width="10.25" style="186" customWidth="1"/>
    <col min="3853" max="3853" width="12.75" style="186" customWidth="1"/>
    <col min="3854" max="4096" width="9" style="186"/>
    <col min="4097" max="4097" width="23.25" style="186" customWidth="1"/>
    <col min="4098" max="4098" width="11.25" style="186" customWidth="1"/>
    <col min="4099" max="4099" width="11.5" style="186" customWidth="1"/>
    <col min="4100" max="4100" width="11.125" style="186" customWidth="1"/>
    <col min="4101" max="4101" width="9.125" style="186" customWidth="1"/>
    <col min="4102" max="4102" width="10.5" style="186" customWidth="1"/>
    <col min="4103" max="4103" width="9.625" style="186" customWidth="1"/>
    <col min="4104" max="4104" width="9" style="186" customWidth="1"/>
    <col min="4105" max="4105" width="10.75" style="186" customWidth="1"/>
    <col min="4106" max="4106" width="9.375" style="186" customWidth="1"/>
    <col min="4107" max="4107" width="10.125" style="186" customWidth="1"/>
    <col min="4108" max="4108" width="10.25" style="186" customWidth="1"/>
    <col min="4109" max="4109" width="12.75" style="186" customWidth="1"/>
    <col min="4110" max="4352" width="9" style="186"/>
    <col min="4353" max="4353" width="23.25" style="186" customWidth="1"/>
    <col min="4354" max="4354" width="11.25" style="186" customWidth="1"/>
    <col min="4355" max="4355" width="11.5" style="186" customWidth="1"/>
    <col min="4356" max="4356" width="11.125" style="186" customWidth="1"/>
    <col min="4357" max="4357" width="9.125" style="186" customWidth="1"/>
    <col min="4358" max="4358" width="10.5" style="186" customWidth="1"/>
    <col min="4359" max="4359" width="9.625" style="186" customWidth="1"/>
    <col min="4360" max="4360" width="9" style="186" customWidth="1"/>
    <col min="4361" max="4361" width="10.75" style="186" customWidth="1"/>
    <col min="4362" max="4362" width="9.375" style="186" customWidth="1"/>
    <col min="4363" max="4363" width="10.125" style="186" customWidth="1"/>
    <col min="4364" max="4364" width="10.25" style="186" customWidth="1"/>
    <col min="4365" max="4365" width="12.75" style="186" customWidth="1"/>
    <col min="4366" max="4608" width="9" style="186"/>
    <col min="4609" max="4609" width="23.25" style="186" customWidth="1"/>
    <col min="4610" max="4610" width="11.25" style="186" customWidth="1"/>
    <col min="4611" max="4611" width="11.5" style="186" customWidth="1"/>
    <col min="4612" max="4612" width="11.125" style="186" customWidth="1"/>
    <col min="4613" max="4613" width="9.125" style="186" customWidth="1"/>
    <col min="4614" max="4614" width="10.5" style="186" customWidth="1"/>
    <col min="4615" max="4615" width="9.625" style="186" customWidth="1"/>
    <col min="4616" max="4616" width="9" style="186" customWidth="1"/>
    <col min="4617" max="4617" width="10.75" style="186" customWidth="1"/>
    <col min="4618" max="4618" width="9.375" style="186" customWidth="1"/>
    <col min="4619" max="4619" width="10.125" style="186" customWidth="1"/>
    <col min="4620" max="4620" width="10.25" style="186" customWidth="1"/>
    <col min="4621" max="4621" width="12.75" style="186" customWidth="1"/>
    <col min="4622" max="4864" width="9" style="186"/>
    <col min="4865" max="4865" width="23.25" style="186" customWidth="1"/>
    <col min="4866" max="4866" width="11.25" style="186" customWidth="1"/>
    <col min="4867" max="4867" width="11.5" style="186" customWidth="1"/>
    <col min="4868" max="4868" width="11.125" style="186" customWidth="1"/>
    <col min="4869" max="4869" width="9.125" style="186" customWidth="1"/>
    <col min="4870" max="4870" width="10.5" style="186" customWidth="1"/>
    <col min="4871" max="4871" width="9.625" style="186" customWidth="1"/>
    <col min="4872" max="4872" width="9" style="186" customWidth="1"/>
    <col min="4873" max="4873" width="10.75" style="186" customWidth="1"/>
    <col min="4874" max="4874" width="9.375" style="186" customWidth="1"/>
    <col min="4875" max="4875" width="10.125" style="186" customWidth="1"/>
    <col min="4876" max="4876" width="10.25" style="186" customWidth="1"/>
    <col min="4877" max="4877" width="12.75" style="186" customWidth="1"/>
    <col min="4878" max="5120" width="9" style="186"/>
    <col min="5121" max="5121" width="23.25" style="186" customWidth="1"/>
    <col min="5122" max="5122" width="11.25" style="186" customWidth="1"/>
    <col min="5123" max="5123" width="11.5" style="186" customWidth="1"/>
    <col min="5124" max="5124" width="11.125" style="186" customWidth="1"/>
    <col min="5125" max="5125" width="9.125" style="186" customWidth="1"/>
    <col min="5126" max="5126" width="10.5" style="186" customWidth="1"/>
    <col min="5127" max="5127" width="9.625" style="186" customWidth="1"/>
    <col min="5128" max="5128" width="9" style="186" customWidth="1"/>
    <col min="5129" max="5129" width="10.75" style="186" customWidth="1"/>
    <col min="5130" max="5130" width="9.375" style="186" customWidth="1"/>
    <col min="5131" max="5131" width="10.125" style="186" customWidth="1"/>
    <col min="5132" max="5132" width="10.25" style="186" customWidth="1"/>
    <col min="5133" max="5133" width="12.75" style="186" customWidth="1"/>
    <col min="5134" max="5376" width="9" style="186"/>
    <col min="5377" max="5377" width="23.25" style="186" customWidth="1"/>
    <col min="5378" max="5378" width="11.25" style="186" customWidth="1"/>
    <col min="5379" max="5379" width="11.5" style="186" customWidth="1"/>
    <col min="5380" max="5380" width="11.125" style="186" customWidth="1"/>
    <col min="5381" max="5381" width="9.125" style="186" customWidth="1"/>
    <col min="5382" max="5382" width="10.5" style="186" customWidth="1"/>
    <col min="5383" max="5383" width="9.625" style="186" customWidth="1"/>
    <col min="5384" max="5384" width="9" style="186" customWidth="1"/>
    <col min="5385" max="5385" width="10.75" style="186" customWidth="1"/>
    <col min="5386" max="5386" width="9.375" style="186" customWidth="1"/>
    <col min="5387" max="5387" width="10.125" style="186" customWidth="1"/>
    <col min="5388" max="5388" width="10.25" style="186" customWidth="1"/>
    <col min="5389" max="5389" width="12.75" style="186" customWidth="1"/>
    <col min="5390" max="5632" width="9" style="186"/>
    <col min="5633" max="5633" width="23.25" style="186" customWidth="1"/>
    <col min="5634" max="5634" width="11.25" style="186" customWidth="1"/>
    <col min="5635" max="5635" width="11.5" style="186" customWidth="1"/>
    <col min="5636" max="5636" width="11.125" style="186" customWidth="1"/>
    <col min="5637" max="5637" width="9.125" style="186" customWidth="1"/>
    <col min="5638" max="5638" width="10.5" style="186" customWidth="1"/>
    <col min="5639" max="5639" width="9.625" style="186" customWidth="1"/>
    <col min="5640" max="5640" width="9" style="186" customWidth="1"/>
    <col min="5641" max="5641" width="10.75" style="186" customWidth="1"/>
    <col min="5642" max="5642" width="9.375" style="186" customWidth="1"/>
    <col min="5643" max="5643" width="10.125" style="186" customWidth="1"/>
    <col min="5644" max="5644" width="10.25" style="186" customWidth="1"/>
    <col min="5645" max="5645" width="12.75" style="186" customWidth="1"/>
    <col min="5646" max="5888" width="9" style="186"/>
    <col min="5889" max="5889" width="23.25" style="186" customWidth="1"/>
    <col min="5890" max="5890" width="11.25" style="186" customWidth="1"/>
    <col min="5891" max="5891" width="11.5" style="186" customWidth="1"/>
    <col min="5892" max="5892" width="11.125" style="186" customWidth="1"/>
    <col min="5893" max="5893" width="9.125" style="186" customWidth="1"/>
    <col min="5894" max="5894" width="10.5" style="186" customWidth="1"/>
    <col min="5895" max="5895" width="9.625" style="186" customWidth="1"/>
    <col min="5896" max="5896" width="9" style="186" customWidth="1"/>
    <col min="5897" max="5897" width="10.75" style="186" customWidth="1"/>
    <col min="5898" max="5898" width="9.375" style="186" customWidth="1"/>
    <col min="5899" max="5899" width="10.125" style="186" customWidth="1"/>
    <col min="5900" max="5900" width="10.25" style="186" customWidth="1"/>
    <col min="5901" max="5901" width="12.75" style="186" customWidth="1"/>
    <col min="5902" max="6144" width="9" style="186"/>
    <col min="6145" max="6145" width="23.25" style="186" customWidth="1"/>
    <col min="6146" max="6146" width="11.25" style="186" customWidth="1"/>
    <col min="6147" max="6147" width="11.5" style="186" customWidth="1"/>
    <col min="6148" max="6148" width="11.125" style="186" customWidth="1"/>
    <col min="6149" max="6149" width="9.125" style="186" customWidth="1"/>
    <col min="6150" max="6150" width="10.5" style="186" customWidth="1"/>
    <col min="6151" max="6151" width="9.625" style="186" customWidth="1"/>
    <col min="6152" max="6152" width="9" style="186" customWidth="1"/>
    <col min="6153" max="6153" width="10.75" style="186" customWidth="1"/>
    <col min="6154" max="6154" width="9.375" style="186" customWidth="1"/>
    <col min="6155" max="6155" width="10.125" style="186" customWidth="1"/>
    <col min="6156" max="6156" width="10.25" style="186" customWidth="1"/>
    <col min="6157" max="6157" width="12.75" style="186" customWidth="1"/>
    <col min="6158" max="6400" width="9" style="186"/>
    <col min="6401" max="6401" width="23.25" style="186" customWidth="1"/>
    <col min="6402" max="6402" width="11.25" style="186" customWidth="1"/>
    <col min="6403" max="6403" width="11.5" style="186" customWidth="1"/>
    <col min="6404" max="6404" width="11.125" style="186" customWidth="1"/>
    <col min="6405" max="6405" width="9.125" style="186" customWidth="1"/>
    <col min="6406" max="6406" width="10.5" style="186" customWidth="1"/>
    <col min="6407" max="6407" width="9.625" style="186" customWidth="1"/>
    <col min="6408" max="6408" width="9" style="186" customWidth="1"/>
    <col min="6409" max="6409" width="10.75" style="186" customWidth="1"/>
    <col min="6410" max="6410" width="9.375" style="186" customWidth="1"/>
    <col min="6411" max="6411" width="10.125" style="186" customWidth="1"/>
    <col min="6412" max="6412" width="10.25" style="186" customWidth="1"/>
    <col min="6413" max="6413" width="12.75" style="186" customWidth="1"/>
    <col min="6414" max="6656" width="9" style="186"/>
    <col min="6657" max="6657" width="23.25" style="186" customWidth="1"/>
    <col min="6658" max="6658" width="11.25" style="186" customWidth="1"/>
    <col min="6659" max="6659" width="11.5" style="186" customWidth="1"/>
    <col min="6660" max="6660" width="11.125" style="186" customWidth="1"/>
    <col min="6661" max="6661" width="9.125" style="186" customWidth="1"/>
    <col min="6662" max="6662" width="10.5" style="186" customWidth="1"/>
    <col min="6663" max="6663" width="9.625" style="186" customWidth="1"/>
    <col min="6664" max="6664" width="9" style="186" customWidth="1"/>
    <col min="6665" max="6665" width="10.75" style="186" customWidth="1"/>
    <col min="6666" max="6666" width="9.375" style="186" customWidth="1"/>
    <col min="6667" max="6667" width="10.125" style="186" customWidth="1"/>
    <col min="6668" max="6668" width="10.25" style="186" customWidth="1"/>
    <col min="6669" max="6669" width="12.75" style="186" customWidth="1"/>
    <col min="6670" max="6912" width="9" style="186"/>
    <col min="6913" max="6913" width="23.25" style="186" customWidth="1"/>
    <col min="6914" max="6914" width="11.25" style="186" customWidth="1"/>
    <col min="6915" max="6915" width="11.5" style="186" customWidth="1"/>
    <col min="6916" max="6916" width="11.125" style="186" customWidth="1"/>
    <col min="6917" max="6917" width="9.125" style="186" customWidth="1"/>
    <col min="6918" max="6918" width="10.5" style="186" customWidth="1"/>
    <col min="6919" max="6919" width="9.625" style="186" customWidth="1"/>
    <col min="6920" max="6920" width="9" style="186" customWidth="1"/>
    <col min="6921" max="6921" width="10.75" style="186" customWidth="1"/>
    <col min="6922" max="6922" width="9.375" style="186" customWidth="1"/>
    <col min="6923" max="6923" width="10.125" style="186" customWidth="1"/>
    <col min="6924" max="6924" width="10.25" style="186" customWidth="1"/>
    <col min="6925" max="6925" width="12.75" style="186" customWidth="1"/>
    <col min="6926" max="7168" width="9" style="186"/>
    <col min="7169" max="7169" width="23.25" style="186" customWidth="1"/>
    <col min="7170" max="7170" width="11.25" style="186" customWidth="1"/>
    <col min="7171" max="7171" width="11.5" style="186" customWidth="1"/>
    <col min="7172" max="7172" width="11.125" style="186" customWidth="1"/>
    <col min="7173" max="7173" width="9.125" style="186" customWidth="1"/>
    <col min="7174" max="7174" width="10.5" style="186" customWidth="1"/>
    <col min="7175" max="7175" width="9.625" style="186" customWidth="1"/>
    <col min="7176" max="7176" width="9" style="186" customWidth="1"/>
    <col min="7177" max="7177" width="10.75" style="186" customWidth="1"/>
    <col min="7178" max="7178" width="9.375" style="186" customWidth="1"/>
    <col min="7179" max="7179" width="10.125" style="186" customWidth="1"/>
    <col min="7180" max="7180" width="10.25" style="186" customWidth="1"/>
    <col min="7181" max="7181" width="12.75" style="186" customWidth="1"/>
    <col min="7182" max="7424" width="9" style="186"/>
    <col min="7425" max="7425" width="23.25" style="186" customWidth="1"/>
    <col min="7426" max="7426" width="11.25" style="186" customWidth="1"/>
    <col min="7427" max="7427" width="11.5" style="186" customWidth="1"/>
    <col min="7428" max="7428" width="11.125" style="186" customWidth="1"/>
    <col min="7429" max="7429" width="9.125" style="186" customWidth="1"/>
    <col min="7430" max="7430" width="10.5" style="186" customWidth="1"/>
    <col min="7431" max="7431" width="9.625" style="186" customWidth="1"/>
    <col min="7432" max="7432" width="9" style="186" customWidth="1"/>
    <col min="7433" max="7433" width="10.75" style="186" customWidth="1"/>
    <col min="7434" max="7434" width="9.375" style="186" customWidth="1"/>
    <col min="7435" max="7435" width="10.125" style="186" customWidth="1"/>
    <col min="7436" max="7436" width="10.25" style="186" customWidth="1"/>
    <col min="7437" max="7437" width="12.75" style="186" customWidth="1"/>
    <col min="7438" max="7680" width="9" style="186"/>
    <col min="7681" max="7681" width="23.25" style="186" customWidth="1"/>
    <col min="7682" max="7682" width="11.25" style="186" customWidth="1"/>
    <col min="7683" max="7683" width="11.5" style="186" customWidth="1"/>
    <col min="7684" max="7684" width="11.125" style="186" customWidth="1"/>
    <col min="7685" max="7685" width="9.125" style="186" customWidth="1"/>
    <col min="7686" max="7686" width="10.5" style="186" customWidth="1"/>
    <col min="7687" max="7687" width="9.625" style="186" customWidth="1"/>
    <col min="7688" max="7688" width="9" style="186" customWidth="1"/>
    <col min="7689" max="7689" width="10.75" style="186" customWidth="1"/>
    <col min="7690" max="7690" width="9.375" style="186" customWidth="1"/>
    <col min="7691" max="7691" width="10.125" style="186" customWidth="1"/>
    <col min="7692" max="7692" width="10.25" style="186" customWidth="1"/>
    <col min="7693" max="7693" width="12.75" style="186" customWidth="1"/>
    <col min="7694" max="7936" width="9" style="186"/>
    <col min="7937" max="7937" width="23.25" style="186" customWidth="1"/>
    <col min="7938" max="7938" width="11.25" style="186" customWidth="1"/>
    <col min="7939" max="7939" width="11.5" style="186" customWidth="1"/>
    <col min="7940" max="7940" width="11.125" style="186" customWidth="1"/>
    <col min="7941" max="7941" width="9.125" style="186" customWidth="1"/>
    <col min="7942" max="7942" width="10.5" style="186" customWidth="1"/>
    <col min="7943" max="7943" width="9.625" style="186" customWidth="1"/>
    <col min="7944" max="7944" width="9" style="186" customWidth="1"/>
    <col min="7945" max="7945" width="10.75" style="186" customWidth="1"/>
    <col min="7946" max="7946" width="9.375" style="186" customWidth="1"/>
    <col min="7947" max="7947" width="10.125" style="186" customWidth="1"/>
    <col min="7948" max="7948" width="10.25" style="186" customWidth="1"/>
    <col min="7949" max="7949" width="12.75" style="186" customWidth="1"/>
    <col min="7950" max="8192" width="9" style="186"/>
    <col min="8193" max="8193" width="23.25" style="186" customWidth="1"/>
    <col min="8194" max="8194" width="11.25" style="186" customWidth="1"/>
    <col min="8195" max="8195" width="11.5" style="186" customWidth="1"/>
    <col min="8196" max="8196" width="11.125" style="186" customWidth="1"/>
    <col min="8197" max="8197" width="9.125" style="186" customWidth="1"/>
    <col min="8198" max="8198" width="10.5" style="186" customWidth="1"/>
    <col min="8199" max="8199" width="9.625" style="186" customWidth="1"/>
    <col min="8200" max="8200" width="9" style="186" customWidth="1"/>
    <col min="8201" max="8201" width="10.75" style="186" customWidth="1"/>
    <col min="8202" max="8202" width="9.375" style="186" customWidth="1"/>
    <col min="8203" max="8203" width="10.125" style="186" customWidth="1"/>
    <col min="8204" max="8204" width="10.25" style="186" customWidth="1"/>
    <col min="8205" max="8205" width="12.75" style="186" customWidth="1"/>
    <col min="8206" max="8448" width="9" style="186"/>
    <col min="8449" max="8449" width="23.25" style="186" customWidth="1"/>
    <col min="8450" max="8450" width="11.25" style="186" customWidth="1"/>
    <col min="8451" max="8451" width="11.5" style="186" customWidth="1"/>
    <col min="8452" max="8452" width="11.125" style="186" customWidth="1"/>
    <col min="8453" max="8453" width="9.125" style="186" customWidth="1"/>
    <col min="8454" max="8454" width="10.5" style="186" customWidth="1"/>
    <col min="8455" max="8455" width="9.625" style="186" customWidth="1"/>
    <col min="8456" max="8456" width="9" style="186" customWidth="1"/>
    <col min="8457" max="8457" width="10.75" style="186" customWidth="1"/>
    <col min="8458" max="8458" width="9.375" style="186" customWidth="1"/>
    <col min="8459" max="8459" width="10.125" style="186" customWidth="1"/>
    <col min="8460" max="8460" width="10.25" style="186" customWidth="1"/>
    <col min="8461" max="8461" width="12.75" style="186" customWidth="1"/>
    <col min="8462" max="8704" width="9" style="186"/>
    <col min="8705" max="8705" width="23.25" style="186" customWidth="1"/>
    <col min="8706" max="8706" width="11.25" style="186" customWidth="1"/>
    <col min="8707" max="8707" width="11.5" style="186" customWidth="1"/>
    <col min="8708" max="8708" width="11.125" style="186" customWidth="1"/>
    <col min="8709" max="8709" width="9.125" style="186" customWidth="1"/>
    <col min="8710" max="8710" width="10.5" style="186" customWidth="1"/>
    <col min="8711" max="8711" width="9.625" style="186" customWidth="1"/>
    <col min="8712" max="8712" width="9" style="186" customWidth="1"/>
    <col min="8713" max="8713" width="10.75" style="186" customWidth="1"/>
    <col min="8714" max="8714" width="9.375" style="186" customWidth="1"/>
    <col min="8715" max="8715" width="10.125" style="186" customWidth="1"/>
    <col min="8716" max="8716" width="10.25" style="186" customWidth="1"/>
    <col min="8717" max="8717" width="12.75" style="186" customWidth="1"/>
    <col min="8718" max="8960" width="9" style="186"/>
    <col min="8961" max="8961" width="23.25" style="186" customWidth="1"/>
    <col min="8962" max="8962" width="11.25" style="186" customWidth="1"/>
    <col min="8963" max="8963" width="11.5" style="186" customWidth="1"/>
    <col min="8964" max="8964" width="11.125" style="186" customWidth="1"/>
    <col min="8965" max="8965" width="9.125" style="186" customWidth="1"/>
    <col min="8966" max="8966" width="10.5" style="186" customWidth="1"/>
    <col min="8967" max="8967" width="9.625" style="186" customWidth="1"/>
    <col min="8968" max="8968" width="9" style="186" customWidth="1"/>
    <col min="8969" max="8969" width="10.75" style="186" customWidth="1"/>
    <col min="8970" max="8970" width="9.375" style="186" customWidth="1"/>
    <col min="8971" max="8971" width="10.125" style="186" customWidth="1"/>
    <col min="8972" max="8972" width="10.25" style="186" customWidth="1"/>
    <col min="8973" max="8973" width="12.75" style="186" customWidth="1"/>
    <col min="8974" max="9216" width="9" style="186"/>
    <col min="9217" max="9217" width="23.25" style="186" customWidth="1"/>
    <col min="9218" max="9218" width="11.25" style="186" customWidth="1"/>
    <col min="9219" max="9219" width="11.5" style="186" customWidth="1"/>
    <col min="9220" max="9220" width="11.125" style="186" customWidth="1"/>
    <col min="9221" max="9221" width="9.125" style="186" customWidth="1"/>
    <col min="9222" max="9222" width="10.5" style="186" customWidth="1"/>
    <col min="9223" max="9223" width="9.625" style="186" customWidth="1"/>
    <col min="9224" max="9224" width="9" style="186" customWidth="1"/>
    <col min="9225" max="9225" width="10.75" style="186" customWidth="1"/>
    <col min="9226" max="9226" width="9.375" style="186" customWidth="1"/>
    <col min="9227" max="9227" width="10.125" style="186" customWidth="1"/>
    <col min="9228" max="9228" width="10.25" style="186" customWidth="1"/>
    <col min="9229" max="9229" width="12.75" style="186" customWidth="1"/>
    <col min="9230" max="9472" width="9" style="186"/>
    <col min="9473" max="9473" width="23.25" style="186" customWidth="1"/>
    <col min="9474" max="9474" width="11.25" style="186" customWidth="1"/>
    <col min="9475" max="9475" width="11.5" style="186" customWidth="1"/>
    <col min="9476" max="9476" width="11.125" style="186" customWidth="1"/>
    <col min="9477" max="9477" width="9.125" style="186" customWidth="1"/>
    <col min="9478" max="9478" width="10.5" style="186" customWidth="1"/>
    <col min="9479" max="9479" width="9.625" style="186" customWidth="1"/>
    <col min="9480" max="9480" width="9" style="186" customWidth="1"/>
    <col min="9481" max="9481" width="10.75" style="186" customWidth="1"/>
    <col min="9482" max="9482" width="9.375" style="186" customWidth="1"/>
    <col min="9483" max="9483" width="10.125" style="186" customWidth="1"/>
    <col min="9484" max="9484" width="10.25" style="186" customWidth="1"/>
    <col min="9485" max="9485" width="12.75" style="186" customWidth="1"/>
    <col min="9486" max="9728" width="9" style="186"/>
    <col min="9729" max="9729" width="23.25" style="186" customWidth="1"/>
    <col min="9730" max="9730" width="11.25" style="186" customWidth="1"/>
    <col min="9731" max="9731" width="11.5" style="186" customWidth="1"/>
    <col min="9732" max="9732" width="11.125" style="186" customWidth="1"/>
    <col min="9733" max="9733" width="9.125" style="186" customWidth="1"/>
    <col min="9734" max="9734" width="10.5" style="186" customWidth="1"/>
    <col min="9735" max="9735" width="9.625" style="186" customWidth="1"/>
    <col min="9736" max="9736" width="9" style="186" customWidth="1"/>
    <col min="9737" max="9737" width="10.75" style="186" customWidth="1"/>
    <col min="9738" max="9738" width="9.375" style="186" customWidth="1"/>
    <col min="9739" max="9739" width="10.125" style="186" customWidth="1"/>
    <col min="9740" max="9740" width="10.25" style="186" customWidth="1"/>
    <col min="9741" max="9741" width="12.75" style="186" customWidth="1"/>
    <col min="9742" max="9984" width="9" style="186"/>
    <col min="9985" max="9985" width="23.25" style="186" customWidth="1"/>
    <col min="9986" max="9986" width="11.25" style="186" customWidth="1"/>
    <col min="9987" max="9987" width="11.5" style="186" customWidth="1"/>
    <col min="9988" max="9988" width="11.125" style="186" customWidth="1"/>
    <col min="9989" max="9989" width="9.125" style="186" customWidth="1"/>
    <col min="9990" max="9990" width="10.5" style="186" customWidth="1"/>
    <col min="9991" max="9991" width="9.625" style="186" customWidth="1"/>
    <col min="9992" max="9992" width="9" style="186" customWidth="1"/>
    <col min="9993" max="9993" width="10.75" style="186" customWidth="1"/>
    <col min="9994" max="9994" width="9.375" style="186" customWidth="1"/>
    <col min="9995" max="9995" width="10.125" style="186" customWidth="1"/>
    <col min="9996" max="9996" width="10.25" style="186" customWidth="1"/>
    <col min="9997" max="9997" width="12.75" style="186" customWidth="1"/>
    <col min="9998" max="10240" width="9" style="186"/>
    <col min="10241" max="10241" width="23.25" style="186" customWidth="1"/>
    <col min="10242" max="10242" width="11.25" style="186" customWidth="1"/>
    <col min="10243" max="10243" width="11.5" style="186" customWidth="1"/>
    <col min="10244" max="10244" width="11.125" style="186" customWidth="1"/>
    <col min="10245" max="10245" width="9.125" style="186" customWidth="1"/>
    <col min="10246" max="10246" width="10.5" style="186" customWidth="1"/>
    <col min="10247" max="10247" width="9.625" style="186" customWidth="1"/>
    <col min="10248" max="10248" width="9" style="186" customWidth="1"/>
    <col min="10249" max="10249" width="10.75" style="186" customWidth="1"/>
    <col min="10250" max="10250" width="9.375" style="186" customWidth="1"/>
    <col min="10251" max="10251" width="10.125" style="186" customWidth="1"/>
    <col min="10252" max="10252" width="10.25" style="186" customWidth="1"/>
    <col min="10253" max="10253" width="12.75" style="186" customWidth="1"/>
    <col min="10254" max="10496" width="9" style="186"/>
    <col min="10497" max="10497" width="23.25" style="186" customWidth="1"/>
    <col min="10498" max="10498" width="11.25" style="186" customWidth="1"/>
    <col min="10499" max="10499" width="11.5" style="186" customWidth="1"/>
    <col min="10500" max="10500" width="11.125" style="186" customWidth="1"/>
    <col min="10501" max="10501" width="9.125" style="186" customWidth="1"/>
    <col min="10502" max="10502" width="10.5" style="186" customWidth="1"/>
    <col min="10503" max="10503" width="9.625" style="186" customWidth="1"/>
    <col min="10504" max="10504" width="9" style="186" customWidth="1"/>
    <col min="10505" max="10505" width="10.75" style="186" customWidth="1"/>
    <col min="10506" max="10506" width="9.375" style="186" customWidth="1"/>
    <col min="10507" max="10507" width="10.125" style="186" customWidth="1"/>
    <col min="10508" max="10508" width="10.25" style="186" customWidth="1"/>
    <col min="10509" max="10509" width="12.75" style="186" customWidth="1"/>
    <col min="10510" max="10752" width="9" style="186"/>
    <col min="10753" max="10753" width="23.25" style="186" customWidth="1"/>
    <col min="10754" max="10754" width="11.25" style="186" customWidth="1"/>
    <col min="10755" max="10755" width="11.5" style="186" customWidth="1"/>
    <col min="10756" max="10756" width="11.125" style="186" customWidth="1"/>
    <col min="10757" max="10757" width="9.125" style="186" customWidth="1"/>
    <col min="10758" max="10758" width="10.5" style="186" customWidth="1"/>
    <col min="10759" max="10759" width="9.625" style="186" customWidth="1"/>
    <col min="10760" max="10760" width="9" style="186" customWidth="1"/>
    <col min="10761" max="10761" width="10.75" style="186" customWidth="1"/>
    <col min="10762" max="10762" width="9.375" style="186" customWidth="1"/>
    <col min="10763" max="10763" width="10.125" style="186" customWidth="1"/>
    <col min="10764" max="10764" width="10.25" style="186" customWidth="1"/>
    <col min="10765" max="10765" width="12.75" style="186" customWidth="1"/>
    <col min="10766" max="11008" width="9" style="186"/>
    <col min="11009" max="11009" width="23.25" style="186" customWidth="1"/>
    <col min="11010" max="11010" width="11.25" style="186" customWidth="1"/>
    <col min="11011" max="11011" width="11.5" style="186" customWidth="1"/>
    <col min="11012" max="11012" width="11.125" style="186" customWidth="1"/>
    <col min="11013" max="11013" width="9.125" style="186" customWidth="1"/>
    <col min="11014" max="11014" width="10.5" style="186" customWidth="1"/>
    <col min="11015" max="11015" width="9.625" style="186" customWidth="1"/>
    <col min="11016" max="11016" width="9" style="186" customWidth="1"/>
    <col min="11017" max="11017" width="10.75" style="186" customWidth="1"/>
    <col min="11018" max="11018" width="9.375" style="186" customWidth="1"/>
    <col min="11019" max="11019" width="10.125" style="186" customWidth="1"/>
    <col min="11020" max="11020" width="10.25" style="186" customWidth="1"/>
    <col min="11021" max="11021" width="12.75" style="186" customWidth="1"/>
    <col min="11022" max="11264" width="9" style="186"/>
    <col min="11265" max="11265" width="23.25" style="186" customWidth="1"/>
    <col min="11266" max="11266" width="11.25" style="186" customWidth="1"/>
    <col min="11267" max="11267" width="11.5" style="186" customWidth="1"/>
    <col min="11268" max="11268" width="11.125" style="186" customWidth="1"/>
    <col min="11269" max="11269" width="9.125" style="186" customWidth="1"/>
    <col min="11270" max="11270" width="10.5" style="186" customWidth="1"/>
    <col min="11271" max="11271" width="9.625" style="186" customWidth="1"/>
    <col min="11272" max="11272" width="9" style="186" customWidth="1"/>
    <col min="11273" max="11273" width="10.75" style="186" customWidth="1"/>
    <col min="11274" max="11274" width="9.375" style="186" customWidth="1"/>
    <col min="11275" max="11275" width="10.125" style="186" customWidth="1"/>
    <col min="11276" max="11276" width="10.25" style="186" customWidth="1"/>
    <col min="11277" max="11277" width="12.75" style="186" customWidth="1"/>
    <col min="11278" max="11520" width="9" style="186"/>
    <col min="11521" max="11521" width="23.25" style="186" customWidth="1"/>
    <col min="11522" max="11522" width="11.25" style="186" customWidth="1"/>
    <col min="11523" max="11523" width="11.5" style="186" customWidth="1"/>
    <col min="11524" max="11524" width="11.125" style="186" customWidth="1"/>
    <col min="11525" max="11525" width="9.125" style="186" customWidth="1"/>
    <col min="11526" max="11526" width="10.5" style="186" customWidth="1"/>
    <col min="11527" max="11527" width="9.625" style="186" customWidth="1"/>
    <col min="11528" max="11528" width="9" style="186" customWidth="1"/>
    <col min="11529" max="11529" width="10.75" style="186" customWidth="1"/>
    <col min="11530" max="11530" width="9.375" style="186" customWidth="1"/>
    <col min="11531" max="11531" width="10.125" style="186" customWidth="1"/>
    <col min="11532" max="11532" width="10.25" style="186" customWidth="1"/>
    <col min="11533" max="11533" width="12.75" style="186" customWidth="1"/>
    <col min="11534" max="11776" width="9" style="186"/>
    <col min="11777" max="11777" width="23.25" style="186" customWidth="1"/>
    <col min="11778" max="11778" width="11.25" style="186" customWidth="1"/>
    <col min="11779" max="11779" width="11.5" style="186" customWidth="1"/>
    <col min="11780" max="11780" width="11.125" style="186" customWidth="1"/>
    <col min="11781" max="11781" width="9.125" style="186" customWidth="1"/>
    <col min="11782" max="11782" width="10.5" style="186" customWidth="1"/>
    <col min="11783" max="11783" width="9.625" style="186" customWidth="1"/>
    <col min="11784" max="11784" width="9" style="186" customWidth="1"/>
    <col min="11785" max="11785" width="10.75" style="186" customWidth="1"/>
    <col min="11786" max="11786" width="9.375" style="186" customWidth="1"/>
    <col min="11787" max="11787" width="10.125" style="186" customWidth="1"/>
    <col min="11788" max="11788" width="10.25" style="186" customWidth="1"/>
    <col min="11789" max="11789" width="12.75" style="186" customWidth="1"/>
    <col min="11790" max="12032" width="9" style="186"/>
    <col min="12033" max="12033" width="23.25" style="186" customWidth="1"/>
    <col min="12034" max="12034" width="11.25" style="186" customWidth="1"/>
    <col min="12035" max="12035" width="11.5" style="186" customWidth="1"/>
    <col min="12036" max="12036" width="11.125" style="186" customWidth="1"/>
    <col min="12037" max="12037" width="9.125" style="186" customWidth="1"/>
    <col min="12038" max="12038" width="10.5" style="186" customWidth="1"/>
    <col min="12039" max="12039" width="9.625" style="186" customWidth="1"/>
    <col min="12040" max="12040" width="9" style="186" customWidth="1"/>
    <col min="12041" max="12041" width="10.75" style="186" customWidth="1"/>
    <col min="12042" max="12042" width="9.375" style="186" customWidth="1"/>
    <col min="12043" max="12043" width="10.125" style="186" customWidth="1"/>
    <col min="12044" max="12044" width="10.25" style="186" customWidth="1"/>
    <col min="12045" max="12045" width="12.75" style="186" customWidth="1"/>
    <col min="12046" max="12288" width="9" style="186"/>
    <col min="12289" max="12289" width="23.25" style="186" customWidth="1"/>
    <col min="12290" max="12290" width="11.25" style="186" customWidth="1"/>
    <col min="12291" max="12291" width="11.5" style="186" customWidth="1"/>
    <col min="12292" max="12292" width="11.125" style="186" customWidth="1"/>
    <col min="12293" max="12293" width="9.125" style="186" customWidth="1"/>
    <col min="12294" max="12294" width="10.5" style="186" customWidth="1"/>
    <col min="12295" max="12295" width="9.625" style="186" customWidth="1"/>
    <col min="12296" max="12296" width="9" style="186" customWidth="1"/>
    <col min="12297" max="12297" width="10.75" style="186" customWidth="1"/>
    <col min="12298" max="12298" width="9.375" style="186" customWidth="1"/>
    <col min="12299" max="12299" width="10.125" style="186" customWidth="1"/>
    <col min="12300" max="12300" width="10.25" style="186" customWidth="1"/>
    <col min="12301" max="12301" width="12.75" style="186" customWidth="1"/>
    <col min="12302" max="12544" width="9" style="186"/>
    <col min="12545" max="12545" width="23.25" style="186" customWidth="1"/>
    <col min="12546" max="12546" width="11.25" style="186" customWidth="1"/>
    <col min="12547" max="12547" width="11.5" style="186" customWidth="1"/>
    <col min="12548" max="12548" width="11.125" style="186" customWidth="1"/>
    <col min="12549" max="12549" width="9.125" style="186" customWidth="1"/>
    <col min="12550" max="12550" width="10.5" style="186" customWidth="1"/>
    <col min="12551" max="12551" width="9.625" style="186" customWidth="1"/>
    <col min="12552" max="12552" width="9" style="186" customWidth="1"/>
    <col min="12553" max="12553" width="10.75" style="186" customWidth="1"/>
    <col min="12554" max="12554" width="9.375" style="186" customWidth="1"/>
    <col min="12555" max="12555" width="10.125" style="186" customWidth="1"/>
    <col min="12556" max="12556" width="10.25" style="186" customWidth="1"/>
    <col min="12557" max="12557" width="12.75" style="186" customWidth="1"/>
    <col min="12558" max="12800" width="9" style="186"/>
    <col min="12801" max="12801" width="23.25" style="186" customWidth="1"/>
    <col min="12802" max="12802" width="11.25" style="186" customWidth="1"/>
    <col min="12803" max="12803" width="11.5" style="186" customWidth="1"/>
    <col min="12804" max="12804" width="11.125" style="186" customWidth="1"/>
    <col min="12805" max="12805" width="9.125" style="186" customWidth="1"/>
    <col min="12806" max="12806" width="10.5" style="186" customWidth="1"/>
    <col min="12807" max="12807" width="9.625" style="186" customWidth="1"/>
    <col min="12808" max="12808" width="9" style="186" customWidth="1"/>
    <col min="12809" max="12809" width="10.75" style="186" customWidth="1"/>
    <col min="12810" max="12810" width="9.375" style="186" customWidth="1"/>
    <col min="12811" max="12811" width="10.125" style="186" customWidth="1"/>
    <col min="12812" max="12812" width="10.25" style="186" customWidth="1"/>
    <col min="12813" max="12813" width="12.75" style="186" customWidth="1"/>
    <col min="12814" max="13056" width="9" style="186"/>
    <col min="13057" max="13057" width="23.25" style="186" customWidth="1"/>
    <col min="13058" max="13058" width="11.25" style="186" customWidth="1"/>
    <col min="13059" max="13059" width="11.5" style="186" customWidth="1"/>
    <col min="13060" max="13060" width="11.125" style="186" customWidth="1"/>
    <col min="13061" max="13061" width="9.125" style="186" customWidth="1"/>
    <col min="13062" max="13062" width="10.5" style="186" customWidth="1"/>
    <col min="13063" max="13063" width="9.625" style="186" customWidth="1"/>
    <col min="13064" max="13064" width="9" style="186" customWidth="1"/>
    <col min="13065" max="13065" width="10.75" style="186" customWidth="1"/>
    <col min="13066" max="13066" width="9.375" style="186" customWidth="1"/>
    <col min="13067" max="13067" width="10.125" style="186" customWidth="1"/>
    <col min="13068" max="13068" width="10.25" style="186" customWidth="1"/>
    <col min="13069" max="13069" width="12.75" style="186" customWidth="1"/>
    <col min="13070" max="13312" width="9" style="186"/>
    <col min="13313" max="13313" width="23.25" style="186" customWidth="1"/>
    <col min="13314" max="13314" width="11.25" style="186" customWidth="1"/>
    <col min="13315" max="13315" width="11.5" style="186" customWidth="1"/>
    <col min="13316" max="13316" width="11.125" style="186" customWidth="1"/>
    <col min="13317" max="13317" width="9.125" style="186" customWidth="1"/>
    <col min="13318" max="13318" width="10.5" style="186" customWidth="1"/>
    <col min="13319" max="13319" width="9.625" style="186" customWidth="1"/>
    <col min="13320" max="13320" width="9" style="186" customWidth="1"/>
    <col min="13321" max="13321" width="10.75" style="186" customWidth="1"/>
    <col min="13322" max="13322" width="9.375" style="186" customWidth="1"/>
    <col min="13323" max="13323" width="10.125" style="186" customWidth="1"/>
    <col min="13324" max="13324" width="10.25" style="186" customWidth="1"/>
    <col min="13325" max="13325" width="12.75" style="186" customWidth="1"/>
    <col min="13326" max="13568" width="9" style="186"/>
    <col min="13569" max="13569" width="23.25" style="186" customWidth="1"/>
    <col min="13570" max="13570" width="11.25" style="186" customWidth="1"/>
    <col min="13571" max="13571" width="11.5" style="186" customWidth="1"/>
    <col min="13572" max="13572" width="11.125" style="186" customWidth="1"/>
    <col min="13573" max="13573" width="9.125" style="186" customWidth="1"/>
    <col min="13574" max="13574" width="10.5" style="186" customWidth="1"/>
    <col min="13575" max="13575" width="9.625" style="186" customWidth="1"/>
    <col min="13576" max="13576" width="9" style="186" customWidth="1"/>
    <col min="13577" max="13577" width="10.75" style="186" customWidth="1"/>
    <col min="13578" max="13578" width="9.375" style="186" customWidth="1"/>
    <col min="13579" max="13579" width="10.125" style="186" customWidth="1"/>
    <col min="13580" max="13580" width="10.25" style="186" customWidth="1"/>
    <col min="13581" max="13581" width="12.75" style="186" customWidth="1"/>
    <col min="13582" max="13824" width="9" style="186"/>
    <col min="13825" max="13825" width="23.25" style="186" customWidth="1"/>
    <col min="13826" max="13826" width="11.25" style="186" customWidth="1"/>
    <col min="13827" max="13827" width="11.5" style="186" customWidth="1"/>
    <col min="13828" max="13828" width="11.125" style="186" customWidth="1"/>
    <col min="13829" max="13829" width="9.125" style="186" customWidth="1"/>
    <col min="13830" max="13830" width="10.5" style="186" customWidth="1"/>
    <col min="13831" max="13831" width="9.625" style="186" customWidth="1"/>
    <col min="13832" max="13832" width="9" style="186" customWidth="1"/>
    <col min="13833" max="13833" width="10.75" style="186" customWidth="1"/>
    <col min="13834" max="13834" width="9.375" style="186" customWidth="1"/>
    <col min="13835" max="13835" width="10.125" style="186" customWidth="1"/>
    <col min="13836" max="13836" width="10.25" style="186" customWidth="1"/>
    <col min="13837" max="13837" width="12.75" style="186" customWidth="1"/>
    <col min="13838" max="14080" width="9" style="186"/>
    <col min="14081" max="14081" width="23.25" style="186" customWidth="1"/>
    <col min="14082" max="14082" width="11.25" style="186" customWidth="1"/>
    <col min="14083" max="14083" width="11.5" style="186" customWidth="1"/>
    <col min="14084" max="14084" width="11.125" style="186" customWidth="1"/>
    <col min="14085" max="14085" width="9.125" style="186" customWidth="1"/>
    <col min="14086" max="14086" width="10.5" style="186" customWidth="1"/>
    <col min="14087" max="14087" width="9.625" style="186" customWidth="1"/>
    <col min="14088" max="14088" width="9" style="186" customWidth="1"/>
    <col min="14089" max="14089" width="10.75" style="186" customWidth="1"/>
    <col min="14090" max="14090" width="9.375" style="186" customWidth="1"/>
    <col min="14091" max="14091" width="10.125" style="186" customWidth="1"/>
    <col min="14092" max="14092" width="10.25" style="186" customWidth="1"/>
    <col min="14093" max="14093" width="12.75" style="186" customWidth="1"/>
    <col min="14094" max="14336" width="9" style="186"/>
    <col min="14337" max="14337" width="23.25" style="186" customWidth="1"/>
    <col min="14338" max="14338" width="11.25" style="186" customWidth="1"/>
    <col min="14339" max="14339" width="11.5" style="186" customWidth="1"/>
    <col min="14340" max="14340" width="11.125" style="186" customWidth="1"/>
    <col min="14341" max="14341" width="9.125" style="186" customWidth="1"/>
    <col min="14342" max="14342" width="10.5" style="186" customWidth="1"/>
    <col min="14343" max="14343" width="9.625" style="186" customWidth="1"/>
    <col min="14344" max="14344" width="9" style="186" customWidth="1"/>
    <col min="14345" max="14345" width="10.75" style="186" customWidth="1"/>
    <col min="14346" max="14346" width="9.375" style="186" customWidth="1"/>
    <col min="14347" max="14347" width="10.125" style="186" customWidth="1"/>
    <col min="14348" max="14348" width="10.25" style="186" customWidth="1"/>
    <col min="14349" max="14349" width="12.75" style="186" customWidth="1"/>
    <col min="14350" max="14592" width="9" style="186"/>
    <col min="14593" max="14593" width="23.25" style="186" customWidth="1"/>
    <col min="14594" max="14594" width="11.25" style="186" customWidth="1"/>
    <col min="14595" max="14595" width="11.5" style="186" customWidth="1"/>
    <col min="14596" max="14596" width="11.125" style="186" customWidth="1"/>
    <col min="14597" max="14597" width="9.125" style="186" customWidth="1"/>
    <col min="14598" max="14598" width="10.5" style="186" customWidth="1"/>
    <col min="14599" max="14599" width="9.625" style="186" customWidth="1"/>
    <col min="14600" max="14600" width="9" style="186" customWidth="1"/>
    <col min="14601" max="14601" width="10.75" style="186" customWidth="1"/>
    <col min="14602" max="14602" width="9.375" style="186" customWidth="1"/>
    <col min="14603" max="14603" width="10.125" style="186" customWidth="1"/>
    <col min="14604" max="14604" width="10.25" style="186" customWidth="1"/>
    <col min="14605" max="14605" width="12.75" style="186" customWidth="1"/>
    <col min="14606" max="14848" width="9" style="186"/>
    <col min="14849" max="14849" width="23.25" style="186" customWidth="1"/>
    <col min="14850" max="14850" width="11.25" style="186" customWidth="1"/>
    <col min="14851" max="14851" width="11.5" style="186" customWidth="1"/>
    <col min="14852" max="14852" width="11.125" style="186" customWidth="1"/>
    <col min="14853" max="14853" width="9.125" style="186" customWidth="1"/>
    <col min="14854" max="14854" width="10.5" style="186" customWidth="1"/>
    <col min="14855" max="14855" width="9.625" style="186" customWidth="1"/>
    <col min="14856" max="14856" width="9" style="186" customWidth="1"/>
    <col min="14857" max="14857" width="10.75" style="186" customWidth="1"/>
    <col min="14858" max="14858" width="9.375" style="186" customWidth="1"/>
    <col min="14859" max="14859" width="10.125" style="186" customWidth="1"/>
    <col min="14860" max="14860" width="10.25" style="186" customWidth="1"/>
    <col min="14861" max="14861" width="12.75" style="186" customWidth="1"/>
    <col min="14862" max="15104" width="9" style="186"/>
    <col min="15105" max="15105" width="23.25" style="186" customWidth="1"/>
    <col min="15106" max="15106" width="11.25" style="186" customWidth="1"/>
    <col min="15107" max="15107" width="11.5" style="186" customWidth="1"/>
    <col min="15108" max="15108" width="11.125" style="186" customWidth="1"/>
    <col min="15109" max="15109" width="9.125" style="186" customWidth="1"/>
    <col min="15110" max="15110" width="10.5" style="186" customWidth="1"/>
    <col min="15111" max="15111" width="9.625" style="186" customWidth="1"/>
    <col min="15112" max="15112" width="9" style="186" customWidth="1"/>
    <col min="15113" max="15113" width="10.75" style="186" customWidth="1"/>
    <col min="15114" max="15114" width="9.375" style="186" customWidth="1"/>
    <col min="15115" max="15115" width="10.125" style="186" customWidth="1"/>
    <col min="15116" max="15116" width="10.25" style="186" customWidth="1"/>
    <col min="15117" max="15117" width="12.75" style="186" customWidth="1"/>
    <col min="15118" max="15360" width="9" style="186"/>
    <col min="15361" max="15361" width="23.25" style="186" customWidth="1"/>
    <col min="15362" max="15362" width="11.25" style="186" customWidth="1"/>
    <col min="15363" max="15363" width="11.5" style="186" customWidth="1"/>
    <col min="15364" max="15364" width="11.125" style="186" customWidth="1"/>
    <col min="15365" max="15365" width="9.125" style="186" customWidth="1"/>
    <col min="15366" max="15366" width="10.5" style="186" customWidth="1"/>
    <col min="15367" max="15367" width="9.625" style="186" customWidth="1"/>
    <col min="15368" max="15368" width="9" style="186" customWidth="1"/>
    <col min="15369" max="15369" width="10.75" style="186" customWidth="1"/>
    <col min="15370" max="15370" width="9.375" style="186" customWidth="1"/>
    <col min="15371" max="15371" width="10.125" style="186" customWidth="1"/>
    <col min="15372" max="15372" width="10.25" style="186" customWidth="1"/>
    <col min="15373" max="15373" width="12.75" style="186" customWidth="1"/>
    <col min="15374" max="15616" width="9" style="186"/>
    <col min="15617" max="15617" width="23.25" style="186" customWidth="1"/>
    <col min="15618" max="15618" width="11.25" style="186" customWidth="1"/>
    <col min="15619" max="15619" width="11.5" style="186" customWidth="1"/>
    <col min="15620" max="15620" width="11.125" style="186" customWidth="1"/>
    <col min="15621" max="15621" width="9.125" style="186" customWidth="1"/>
    <col min="15622" max="15622" width="10.5" style="186" customWidth="1"/>
    <col min="15623" max="15623" width="9.625" style="186" customWidth="1"/>
    <col min="15624" max="15624" width="9" style="186" customWidth="1"/>
    <col min="15625" max="15625" width="10.75" style="186" customWidth="1"/>
    <col min="15626" max="15626" width="9.375" style="186" customWidth="1"/>
    <col min="15627" max="15627" width="10.125" style="186" customWidth="1"/>
    <col min="15628" max="15628" width="10.25" style="186" customWidth="1"/>
    <col min="15629" max="15629" width="12.75" style="186" customWidth="1"/>
    <col min="15630" max="15872" width="9" style="186"/>
    <col min="15873" max="15873" width="23.25" style="186" customWidth="1"/>
    <col min="15874" max="15874" width="11.25" style="186" customWidth="1"/>
    <col min="15875" max="15875" width="11.5" style="186" customWidth="1"/>
    <col min="15876" max="15876" width="11.125" style="186" customWidth="1"/>
    <col min="15877" max="15877" width="9.125" style="186" customWidth="1"/>
    <col min="15878" max="15878" width="10.5" style="186" customWidth="1"/>
    <col min="15879" max="15879" width="9.625" style="186" customWidth="1"/>
    <col min="15880" max="15880" width="9" style="186" customWidth="1"/>
    <col min="15881" max="15881" width="10.75" style="186" customWidth="1"/>
    <col min="15882" max="15882" width="9.375" style="186" customWidth="1"/>
    <col min="15883" max="15883" width="10.125" style="186" customWidth="1"/>
    <col min="15884" max="15884" width="10.25" style="186" customWidth="1"/>
    <col min="15885" max="15885" width="12.75" style="186" customWidth="1"/>
    <col min="15886" max="16128" width="9" style="186"/>
    <col min="16129" max="16129" width="23.25" style="186" customWidth="1"/>
    <col min="16130" max="16130" width="11.25" style="186" customWidth="1"/>
    <col min="16131" max="16131" width="11.5" style="186" customWidth="1"/>
    <col min="16132" max="16132" width="11.125" style="186" customWidth="1"/>
    <col min="16133" max="16133" width="9.125" style="186" customWidth="1"/>
    <col min="16134" max="16134" width="10.5" style="186" customWidth="1"/>
    <col min="16135" max="16135" width="9.625" style="186" customWidth="1"/>
    <col min="16136" max="16136" width="9" style="186" customWidth="1"/>
    <col min="16137" max="16137" width="10.75" style="186" customWidth="1"/>
    <col min="16138" max="16138" width="9.375" style="186" customWidth="1"/>
    <col min="16139" max="16139" width="10.125" style="186" customWidth="1"/>
    <col min="16140" max="16140" width="10.25" style="186" customWidth="1"/>
    <col min="16141" max="16141" width="12.75" style="186" customWidth="1"/>
    <col min="16142" max="16384" width="9" style="186"/>
  </cols>
  <sheetData>
    <row r="1" spans="1:15" ht="24.75" customHeight="1" x14ac:dyDescent="0.2">
      <c r="A1" s="356" t="s">
        <v>96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</row>
    <row r="2" spans="1:15" ht="25.5" customHeight="1" x14ac:dyDescent="0.2">
      <c r="A2" s="356" t="s">
        <v>282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</row>
    <row r="3" spans="1:15" ht="29.25" x14ac:dyDescent="0.2">
      <c r="A3" s="357" t="s">
        <v>207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</row>
    <row r="4" spans="1:15" s="189" customFormat="1" ht="72" x14ac:dyDescent="0.2">
      <c r="A4" s="187" t="s">
        <v>190</v>
      </c>
      <c r="B4" s="187" t="s">
        <v>191</v>
      </c>
      <c r="C4" s="187" t="s">
        <v>43</v>
      </c>
      <c r="D4" s="187" t="s">
        <v>118</v>
      </c>
      <c r="E4" s="187" t="s">
        <v>208</v>
      </c>
      <c r="F4" s="187" t="s">
        <v>121</v>
      </c>
      <c r="G4" s="187" t="s">
        <v>192</v>
      </c>
      <c r="H4" s="188" t="s">
        <v>209</v>
      </c>
      <c r="I4" s="187" t="s">
        <v>210</v>
      </c>
      <c r="J4" s="188" t="s">
        <v>211</v>
      </c>
      <c r="K4" s="187" t="s">
        <v>271</v>
      </c>
      <c r="L4" s="187" t="s">
        <v>193</v>
      </c>
      <c r="M4" s="260"/>
    </row>
    <row r="5" spans="1:15" s="189" customFormat="1" ht="21" x14ac:dyDescent="0.2">
      <c r="A5" s="190" t="s">
        <v>194</v>
      </c>
      <c r="B5" s="191"/>
      <c r="C5" s="191"/>
      <c r="D5" s="192"/>
      <c r="E5" s="192"/>
      <c r="F5" s="192"/>
      <c r="G5" s="192"/>
      <c r="H5" s="192"/>
      <c r="I5" s="192"/>
      <c r="J5" s="192"/>
      <c r="K5" s="192"/>
      <c r="L5" s="192"/>
      <c r="M5" s="260"/>
    </row>
    <row r="6" spans="1:15" s="189" customFormat="1" ht="21" x14ac:dyDescent="0.4">
      <c r="A6" s="193" t="s">
        <v>193</v>
      </c>
      <c r="B6" s="194">
        <v>1179916</v>
      </c>
      <c r="C6" s="195">
        <v>850116</v>
      </c>
      <c r="D6" s="196">
        <v>0</v>
      </c>
      <c r="E6" s="196">
        <v>0</v>
      </c>
      <c r="F6" s="196">
        <v>0</v>
      </c>
      <c r="G6" s="196">
        <v>0</v>
      </c>
      <c r="H6" s="196">
        <v>0</v>
      </c>
      <c r="I6" s="196">
        <v>0</v>
      </c>
      <c r="J6" s="196">
        <v>0</v>
      </c>
      <c r="K6" s="196">
        <v>0</v>
      </c>
      <c r="L6" s="197">
        <v>850116</v>
      </c>
      <c r="M6" s="260"/>
    </row>
    <row r="7" spans="1:15" s="189" customFormat="1" ht="21" x14ac:dyDescent="0.4">
      <c r="A7" s="193" t="s">
        <v>212</v>
      </c>
      <c r="B7" s="198">
        <v>0</v>
      </c>
      <c r="C7" s="199">
        <v>9925400</v>
      </c>
      <c r="D7" s="196">
        <v>0</v>
      </c>
      <c r="E7" s="196">
        <v>0</v>
      </c>
      <c r="F7" s="196">
        <v>0</v>
      </c>
      <c r="G7" s="196">
        <v>0</v>
      </c>
      <c r="H7" s="196">
        <v>0</v>
      </c>
      <c r="I7" s="196">
        <v>0</v>
      </c>
      <c r="J7" s="196">
        <v>0</v>
      </c>
      <c r="K7" s="196">
        <v>0</v>
      </c>
      <c r="L7" s="197">
        <v>9925400</v>
      </c>
      <c r="M7" s="260"/>
    </row>
    <row r="8" spans="1:15" s="189" customFormat="1" ht="21" x14ac:dyDescent="0.4">
      <c r="A8" s="193" t="s">
        <v>195</v>
      </c>
      <c r="B8" s="194">
        <v>2699280</v>
      </c>
      <c r="C8" s="195">
        <v>2395841.75</v>
      </c>
      <c r="D8" s="196">
        <v>2395841.75</v>
      </c>
      <c r="E8" s="196">
        <v>0</v>
      </c>
      <c r="F8" s="196">
        <v>0</v>
      </c>
      <c r="G8" s="196">
        <v>0</v>
      </c>
      <c r="H8" s="196">
        <v>0</v>
      </c>
      <c r="I8" s="196">
        <v>0</v>
      </c>
      <c r="J8" s="196">
        <v>0</v>
      </c>
      <c r="K8" s="196">
        <v>0</v>
      </c>
      <c r="L8" s="196">
        <v>0</v>
      </c>
      <c r="M8" s="260"/>
    </row>
    <row r="9" spans="1:15" s="189" customFormat="1" ht="21" x14ac:dyDescent="0.4">
      <c r="A9" s="193" t="s">
        <v>196</v>
      </c>
      <c r="B9" s="194">
        <v>6099240</v>
      </c>
      <c r="C9" s="195">
        <f>2965297.48+2159548.4+3010</f>
        <v>5127855.88</v>
      </c>
      <c r="D9" s="200">
        <f>4065674.88</f>
        <v>4065674.88</v>
      </c>
      <c r="E9" s="196"/>
      <c r="F9" s="197">
        <v>141021</v>
      </c>
      <c r="G9" s="196"/>
      <c r="H9" s="196">
        <v>0</v>
      </c>
      <c r="I9" s="196">
        <f>471000+450160</f>
        <v>921160</v>
      </c>
      <c r="J9" s="196">
        <v>0</v>
      </c>
      <c r="K9" s="196"/>
      <c r="L9" s="196">
        <v>0</v>
      </c>
      <c r="M9" s="260"/>
    </row>
    <row r="10" spans="1:15" s="189" customFormat="1" ht="21" x14ac:dyDescent="0.2">
      <c r="A10" s="193" t="s">
        <v>213</v>
      </c>
      <c r="B10" s="198">
        <v>0</v>
      </c>
      <c r="C10" s="201">
        <v>230910</v>
      </c>
      <c r="D10" s="196">
        <v>0</v>
      </c>
      <c r="E10" s="196">
        <v>0</v>
      </c>
      <c r="F10" s="197">
        <v>230910</v>
      </c>
      <c r="G10" s="196">
        <v>0</v>
      </c>
      <c r="H10" s="196">
        <v>0</v>
      </c>
      <c r="I10" s="196">
        <v>0</v>
      </c>
      <c r="J10" s="196">
        <v>0</v>
      </c>
      <c r="K10" s="196">
        <v>0</v>
      </c>
      <c r="L10" s="196">
        <v>0</v>
      </c>
      <c r="M10" s="260"/>
    </row>
    <row r="11" spans="1:15" s="189" customFormat="1" ht="21" x14ac:dyDescent="0.4">
      <c r="A11" s="193" t="s">
        <v>197</v>
      </c>
      <c r="B11" s="194">
        <v>541880</v>
      </c>
      <c r="C11" s="195">
        <v>266656.75</v>
      </c>
      <c r="D11" s="200">
        <v>206606.75</v>
      </c>
      <c r="E11" s="196"/>
      <c r="F11" s="197">
        <v>0</v>
      </c>
      <c r="G11" s="196">
        <v>0</v>
      </c>
      <c r="H11" s="196">
        <v>0</v>
      </c>
      <c r="I11" s="197">
        <v>60050</v>
      </c>
      <c r="J11" s="196">
        <v>0</v>
      </c>
      <c r="K11" s="196">
        <v>0</v>
      </c>
      <c r="L11" s="196">
        <v>0</v>
      </c>
      <c r="M11" s="260"/>
    </row>
    <row r="12" spans="1:15" s="189" customFormat="1" ht="21" x14ac:dyDescent="0.4">
      <c r="A12" s="193" t="s">
        <v>214</v>
      </c>
      <c r="B12" s="194"/>
      <c r="C12" s="195">
        <v>299145</v>
      </c>
      <c r="D12" s="197">
        <v>0</v>
      </c>
      <c r="E12" s="196">
        <v>0</v>
      </c>
      <c r="F12" s="197">
        <v>299145</v>
      </c>
      <c r="G12" s="196">
        <v>0</v>
      </c>
      <c r="H12" s="196">
        <v>0</v>
      </c>
      <c r="I12" s="197">
        <v>0</v>
      </c>
      <c r="J12" s="196">
        <v>0</v>
      </c>
      <c r="K12" s="196">
        <v>0</v>
      </c>
      <c r="L12" s="196">
        <v>0</v>
      </c>
      <c r="M12" s="260"/>
    </row>
    <row r="13" spans="1:15" s="189" customFormat="1" ht="21" x14ac:dyDescent="0.4">
      <c r="A13" s="193" t="s">
        <v>67</v>
      </c>
      <c r="B13" s="194">
        <v>4483400</v>
      </c>
      <c r="C13" s="195">
        <v>3432791.72</v>
      </c>
      <c r="D13" s="200">
        <f>2691625.44+6980+12620+3932+3872+18000+17560+5000+29115.28+56560</f>
        <v>2845264.7199999997</v>
      </c>
      <c r="E13" s="196">
        <v>11500</v>
      </c>
      <c r="F13" s="197">
        <f>158850+16500+46500</f>
        <v>221850</v>
      </c>
      <c r="G13" s="196"/>
      <c r="H13" s="196">
        <v>253275</v>
      </c>
      <c r="I13" s="196">
        <v>37722</v>
      </c>
      <c r="J13" s="196">
        <f>15000</f>
        <v>15000</v>
      </c>
      <c r="K13" s="196">
        <v>48180</v>
      </c>
      <c r="L13" s="196">
        <v>0</v>
      </c>
      <c r="M13" s="260"/>
      <c r="O13" s="204"/>
    </row>
    <row r="14" spans="1:15" s="189" customFormat="1" ht="21" x14ac:dyDescent="0.2">
      <c r="A14" s="193" t="s">
        <v>215</v>
      </c>
      <c r="B14" s="198">
        <v>0</v>
      </c>
      <c r="C14" s="201">
        <v>41500</v>
      </c>
      <c r="D14" s="197">
        <v>0</v>
      </c>
      <c r="E14" s="196">
        <v>0</v>
      </c>
      <c r="F14" s="197"/>
      <c r="G14" s="196">
        <v>0</v>
      </c>
      <c r="H14" s="196">
        <v>0</v>
      </c>
      <c r="I14" s="196">
        <v>0</v>
      </c>
      <c r="J14" s="196">
        <v>41500</v>
      </c>
      <c r="K14" s="196">
        <v>0</v>
      </c>
      <c r="L14" s="196">
        <v>0</v>
      </c>
      <c r="M14" s="260"/>
      <c r="O14" s="204"/>
    </row>
    <row r="15" spans="1:15" s="189" customFormat="1" ht="21" x14ac:dyDescent="0.4">
      <c r="A15" s="193" t="s">
        <v>66</v>
      </c>
      <c r="B15" s="194">
        <v>3220600</v>
      </c>
      <c r="C15" s="195">
        <v>2522854.2999999998</v>
      </c>
      <c r="D15" s="202">
        <f>628561.5+29805</f>
        <v>658366.5</v>
      </c>
      <c r="E15" s="197"/>
      <c r="F15" s="197">
        <v>1638868.8</v>
      </c>
      <c r="G15" s="197"/>
      <c r="H15" s="196">
        <v>28280</v>
      </c>
      <c r="I15" s="196">
        <v>197339</v>
      </c>
      <c r="J15" s="196"/>
      <c r="K15" s="197"/>
      <c r="L15" s="196">
        <v>0</v>
      </c>
      <c r="M15" s="260"/>
      <c r="O15" s="204"/>
    </row>
    <row r="16" spans="1:15" s="189" customFormat="1" ht="21" x14ac:dyDescent="0.4">
      <c r="A16" s="193" t="s">
        <v>216</v>
      </c>
      <c r="B16" s="194">
        <v>0</v>
      </c>
      <c r="C16" s="195">
        <v>64600</v>
      </c>
      <c r="D16" s="202">
        <v>0</v>
      </c>
      <c r="E16" s="197">
        <v>0</v>
      </c>
      <c r="F16" s="197">
        <v>64600</v>
      </c>
      <c r="G16" s="197">
        <v>0</v>
      </c>
      <c r="H16" s="196">
        <v>0</v>
      </c>
      <c r="I16" s="196">
        <v>0</v>
      </c>
      <c r="J16" s="196">
        <v>0</v>
      </c>
      <c r="K16" s="197">
        <v>0</v>
      </c>
      <c r="L16" s="196">
        <v>0</v>
      </c>
      <c r="M16" s="260"/>
    </row>
    <row r="17" spans="1:15" s="189" customFormat="1" ht="21" x14ac:dyDescent="0.4">
      <c r="A17" s="193" t="s">
        <v>198</v>
      </c>
      <c r="B17" s="194">
        <v>650000</v>
      </c>
      <c r="C17" s="195">
        <v>460069.86</v>
      </c>
      <c r="D17" s="202">
        <f>431830.53+19200</f>
        <v>451030.53</v>
      </c>
      <c r="E17" s="196">
        <v>0</v>
      </c>
      <c r="F17" s="196">
        <v>9039.33</v>
      </c>
      <c r="G17" s="196">
        <v>0</v>
      </c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260"/>
    </row>
    <row r="18" spans="1:15" s="189" customFormat="1" ht="21" x14ac:dyDescent="0.4">
      <c r="A18" s="193" t="s">
        <v>199</v>
      </c>
      <c r="B18" s="194">
        <v>1389570</v>
      </c>
      <c r="C18" s="195">
        <v>1246330</v>
      </c>
      <c r="D18" s="196">
        <v>30000</v>
      </c>
      <c r="E18" s="196">
        <v>0</v>
      </c>
      <c r="F18" s="196">
        <v>834130</v>
      </c>
      <c r="G18" s="196">
        <v>165000</v>
      </c>
      <c r="H18" s="196">
        <v>30000</v>
      </c>
      <c r="I18" s="196">
        <v>0</v>
      </c>
      <c r="J18" s="196">
        <v>52200</v>
      </c>
      <c r="K18" s="196">
        <v>135000</v>
      </c>
      <c r="L18" s="196">
        <v>0</v>
      </c>
      <c r="M18" s="260"/>
    </row>
    <row r="19" spans="1:15" s="189" customFormat="1" ht="21" x14ac:dyDescent="0.4">
      <c r="A19" s="193" t="s">
        <v>95</v>
      </c>
      <c r="B19" s="194">
        <v>3615600</v>
      </c>
      <c r="C19" s="195">
        <v>1434197.75</v>
      </c>
      <c r="D19" s="202">
        <f>334930+947000</f>
        <v>1281930</v>
      </c>
      <c r="E19" s="196">
        <v>80397.75</v>
      </c>
      <c r="F19" s="196">
        <v>66470</v>
      </c>
      <c r="G19" s="196">
        <v>0</v>
      </c>
      <c r="H19" s="196">
        <v>0</v>
      </c>
      <c r="I19" s="196">
        <v>5400</v>
      </c>
      <c r="J19" s="196">
        <v>0</v>
      </c>
      <c r="K19" s="196">
        <v>0</v>
      </c>
      <c r="L19" s="196">
        <v>0</v>
      </c>
      <c r="M19" s="260"/>
    </row>
    <row r="20" spans="1:15" s="189" customFormat="1" ht="21" x14ac:dyDescent="0.2">
      <c r="A20" s="193" t="s">
        <v>218</v>
      </c>
      <c r="B20" s="198">
        <v>0</v>
      </c>
      <c r="C20" s="201">
        <v>896290.85</v>
      </c>
      <c r="D20" s="197">
        <v>896290.85</v>
      </c>
      <c r="E20" s="196">
        <v>0</v>
      </c>
      <c r="F20" s="196"/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260"/>
      <c r="O20" s="204"/>
    </row>
    <row r="21" spans="1:15" s="189" customFormat="1" ht="21" x14ac:dyDescent="0.4">
      <c r="A21" s="193" t="s">
        <v>94</v>
      </c>
      <c r="B21" s="194">
        <v>1600000</v>
      </c>
      <c r="C21" s="195">
        <v>1567700</v>
      </c>
      <c r="D21" s="196"/>
      <c r="E21" s="196">
        <v>0</v>
      </c>
      <c r="F21" s="196"/>
      <c r="G21" s="196">
        <v>0</v>
      </c>
      <c r="H21" s="196">
        <v>0</v>
      </c>
      <c r="I21" s="196">
        <v>1567700</v>
      </c>
      <c r="J21" s="196">
        <v>0</v>
      </c>
      <c r="K21" s="196">
        <v>0</v>
      </c>
      <c r="L21" s="196">
        <v>0</v>
      </c>
      <c r="M21" s="260"/>
    </row>
    <row r="22" spans="1:15" s="189" customFormat="1" ht="21" x14ac:dyDescent="0.4">
      <c r="A22" s="193" t="s">
        <v>220</v>
      </c>
      <c r="B22" s="203">
        <v>0</v>
      </c>
      <c r="C22" s="195">
        <v>4037000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4037000</v>
      </c>
      <c r="J22" s="196">
        <v>0</v>
      </c>
      <c r="K22" s="196">
        <v>0</v>
      </c>
      <c r="L22" s="196">
        <v>0</v>
      </c>
      <c r="M22" s="260"/>
    </row>
    <row r="23" spans="1:15" s="189" customFormat="1" ht="21" x14ac:dyDescent="0.4">
      <c r="A23" s="193" t="s">
        <v>221</v>
      </c>
      <c r="B23" s="194">
        <v>0</v>
      </c>
      <c r="C23" s="201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260"/>
    </row>
    <row r="24" spans="1:15" s="189" customFormat="1" ht="21" x14ac:dyDescent="0.2">
      <c r="A24" s="205" t="s">
        <v>200</v>
      </c>
      <c r="B24" s="206">
        <f>SUM(B6:B23)</f>
        <v>25479486</v>
      </c>
      <c r="C24" s="206">
        <f>SUM(C6:C23)</f>
        <v>34799259.859999999</v>
      </c>
      <c r="D24" s="207">
        <f>SUM(D6:D23)</f>
        <v>12831005.979999999</v>
      </c>
      <c r="E24" s="207">
        <f t="shared" ref="E24:L24" si="0">SUM(E6:E23)</f>
        <v>91897.75</v>
      </c>
      <c r="F24" s="271">
        <f t="shared" si="0"/>
        <v>3506034.13</v>
      </c>
      <c r="G24" s="207">
        <f t="shared" si="0"/>
        <v>165000</v>
      </c>
      <c r="H24" s="207">
        <f t="shared" si="0"/>
        <v>311555</v>
      </c>
      <c r="I24" s="207">
        <f t="shared" si="0"/>
        <v>6826371</v>
      </c>
      <c r="J24" s="207">
        <f t="shared" si="0"/>
        <v>108700</v>
      </c>
      <c r="K24" s="207">
        <f t="shared" si="0"/>
        <v>183180</v>
      </c>
      <c r="L24" s="207">
        <f t="shared" si="0"/>
        <v>10775516</v>
      </c>
      <c r="M24" s="260"/>
    </row>
    <row r="25" spans="1:15" s="189" customFormat="1" ht="21" x14ac:dyDescent="0.2">
      <c r="A25" s="190" t="s">
        <v>201</v>
      </c>
      <c r="B25" s="208"/>
      <c r="C25" s="208"/>
      <c r="D25" s="209"/>
      <c r="E25" s="209"/>
      <c r="F25" s="209"/>
      <c r="G25" s="210"/>
      <c r="H25" s="210"/>
      <c r="I25" s="209"/>
      <c r="J25" s="209"/>
      <c r="K25" s="209"/>
      <c r="L25" s="209"/>
      <c r="M25" s="260"/>
    </row>
    <row r="26" spans="1:15" s="189" customFormat="1" ht="21" x14ac:dyDescent="0.4">
      <c r="A26" s="193" t="s">
        <v>222</v>
      </c>
      <c r="B26" s="211">
        <v>822000</v>
      </c>
      <c r="C26" s="212">
        <v>492743.27</v>
      </c>
      <c r="D26" s="209"/>
      <c r="E26" s="209"/>
      <c r="F26" s="209" t="s">
        <v>47</v>
      </c>
      <c r="G26" s="210"/>
      <c r="H26" s="210"/>
      <c r="I26" s="209"/>
      <c r="J26" s="209"/>
      <c r="K26" s="209"/>
      <c r="L26" s="209"/>
      <c r="M26" s="260"/>
    </row>
    <row r="27" spans="1:15" s="189" customFormat="1" ht="21" x14ac:dyDescent="0.4">
      <c r="A27" s="193" t="s">
        <v>223</v>
      </c>
      <c r="B27" s="211">
        <v>17040950</v>
      </c>
      <c r="C27" s="212">
        <v>17291089.609999999</v>
      </c>
      <c r="D27" s="209"/>
      <c r="E27" s="209"/>
      <c r="F27" s="209"/>
      <c r="G27" s="209"/>
      <c r="H27" s="209"/>
      <c r="I27" s="209"/>
      <c r="J27" s="209"/>
      <c r="K27" s="209"/>
      <c r="L27" s="209"/>
      <c r="M27" s="260"/>
    </row>
    <row r="28" spans="1:15" s="189" customFormat="1" ht="21" x14ac:dyDescent="0.4">
      <c r="A28" s="292" t="s">
        <v>224</v>
      </c>
      <c r="B28" s="211">
        <v>252200</v>
      </c>
      <c r="C28" s="212">
        <v>262555.2</v>
      </c>
      <c r="D28" s="209"/>
      <c r="E28" s="209"/>
      <c r="F28" s="209"/>
      <c r="G28" s="209"/>
      <c r="H28" s="209"/>
      <c r="I28" s="209"/>
      <c r="J28" s="209"/>
      <c r="K28" s="209"/>
      <c r="L28" s="209"/>
      <c r="M28" s="260"/>
    </row>
    <row r="29" spans="1:15" s="189" customFormat="1" ht="21" x14ac:dyDescent="0.4">
      <c r="A29" s="193" t="s">
        <v>202</v>
      </c>
      <c r="B29" s="211">
        <v>291000</v>
      </c>
      <c r="C29" s="212">
        <v>258569.57</v>
      </c>
      <c r="D29" s="209"/>
      <c r="E29" s="209"/>
      <c r="F29" s="209"/>
      <c r="G29" s="209"/>
      <c r="H29" s="209"/>
      <c r="I29" s="209"/>
      <c r="J29" s="209"/>
      <c r="K29" s="209"/>
      <c r="L29" s="209"/>
      <c r="M29" s="260"/>
    </row>
    <row r="30" spans="1:15" s="189" customFormat="1" ht="21" x14ac:dyDescent="0.4">
      <c r="A30" s="193" t="s">
        <v>225</v>
      </c>
      <c r="B30" s="211">
        <v>0</v>
      </c>
      <c r="C30" s="212">
        <v>0</v>
      </c>
      <c r="D30" s="209"/>
      <c r="E30" s="209"/>
      <c r="F30" s="209"/>
      <c r="G30" s="209"/>
      <c r="H30" s="209"/>
      <c r="I30" s="209"/>
      <c r="J30" s="209"/>
      <c r="K30" s="209"/>
      <c r="L30" s="209"/>
      <c r="M30" s="260"/>
    </row>
    <row r="31" spans="1:15" s="189" customFormat="1" ht="21" x14ac:dyDescent="0.4">
      <c r="A31" s="193" t="s">
        <v>226</v>
      </c>
      <c r="B31" s="211">
        <v>203100</v>
      </c>
      <c r="C31" s="212">
        <v>209702</v>
      </c>
      <c r="D31" s="209"/>
      <c r="E31" s="209"/>
      <c r="F31" s="209"/>
      <c r="G31" s="209"/>
      <c r="H31" s="209"/>
      <c r="I31" s="209"/>
      <c r="J31" s="209"/>
      <c r="K31" s="209"/>
      <c r="L31" s="209"/>
      <c r="M31" s="260"/>
    </row>
    <row r="32" spans="1:15" s="189" customFormat="1" ht="21" x14ac:dyDescent="0.4">
      <c r="A32" s="193" t="s">
        <v>227</v>
      </c>
      <c r="B32" s="211">
        <v>6400000</v>
      </c>
      <c r="C32" s="212">
        <v>3938219</v>
      </c>
      <c r="D32" s="209"/>
      <c r="E32" s="209"/>
      <c r="F32" s="209"/>
      <c r="G32" s="209"/>
      <c r="H32" s="209"/>
      <c r="I32" s="209"/>
      <c r="J32" s="209"/>
      <c r="K32" s="209"/>
      <c r="L32" s="209"/>
      <c r="M32" s="260"/>
    </row>
    <row r="33" spans="1:13" s="189" customFormat="1" ht="21" x14ac:dyDescent="0.4">
      <c r="A33" s="292" t="s">
        <v>234</v>
      </c>
      <c r="B33" s="211">
        <v>0</v>
      </c>
      <c r="C33" s="212">
        <v>17139084.850000001</v>
      </c>
      <c r="D33" s="209"/>
      <c r="E33" s="209"/>
      <c r="F33" s="209"/>
      <c r="G33" s="209"/>
      <c r="H33" s="209"/>
      <c r="I33" s="209"/>
      <c r="J33" s="209"/>
      <c r="K33" s="209"/>
      <c r="L33" s="209"/>
      <c r="M33" s="260"/>
    </row>
    <row r="34" spans="1:13" ht="18.75" x14ac:dyDescent="0.4">
      <c r="A34" s="193" t="s">
        <v>228</v>
      </c>
      <c r="B34" s="211">
        <v>0</v>
      </c>
      <c r="C34" s="212">
        <v>1044044</v>
      </c>
      <c r="D34" s="209"/>
      <c r="E34" s="209"/>
      <c r="F34" s="209"/>
      <c r="G34" s="209"/>
      <c r="H34" s="209"/>
      <c r="I34" s="209"/>
      <c r="J34" s="209"/>
      <c r="K34" s="209"/>
      <c r="L34" s="209"/>
    </row>
    <row r="35" spans="1:13" s="215" customFormat="1" ht="26.25" x14ac:dyDescent="0.55000000000000004">
      <c r="A35" s="193"/>
      <c r="B35" s="213">
        <v>0</v>
      </c>
      <c r="C35" s="214"/>
      <c r="D35" s="209"/>
      <c r="E35" s="209"/>
      <c r="F35" s="209"/>
      <c r="G35" s="209"/>
      <c r="H35" s="209"/>
      <c r="I35" s="209"/>
      <c r="J35" s="209"/>
      <c r="K35" s="209"/>
      <c r="L35" s="209"/>
      <c r="M35" s="261"/>
    </row>
    <row r="36" spans="1:13" s="215" customFormat="1" ht="27" thickBot="1" x14ac:dyDescent="0.6">
      <c r="A36" s="216" t="s">
        <v>203</v>
      </c>
      <c r="B36" s="217">
        <f>SUM(B26:B32)</f>
        <v>25009250</v>
      </c>
      <c r="C36" s="217">
        <f>SUM(C26:C35)</f>
        <v>40636007.5</v>
      </c>
      <c r="D36" s="218"/>
      <c r="E36" s="218"/>
      <c r="F36" s="218"/>
      <c r="G36" s="218"/>
      <c r="H36" s="218"/>
      <c r="I36" s="218"/>
      <c r="J36" s="218"/>
      <c r="K36" s="218"/>
      <c r="L36" s="218"/>
      <c r="M36" s="261"/>
    </row>
    <row r="37" spans="1:13" s="215" customFormat="1" ht="27.75" thickTop="1" thickBot="1" x14ac:dyDescent="0.6">
      <c r="A37" s="219" t="s">
        <v>229</v>
      </c>
      <c r="B37" s="220"/>
      <c r="C37" s="221">
        <f>C36-C24</f>
        <v>5836747.6400000006</v>
      </c>
      <c r="D37" s="222"/>
      <c r="E37" s="222"/>
      <c r="F37" s="222"/>
      <c r="G37" s="222"/>
      <c r="H37" s="222"/>
      <c r="I37" s="222"/>
      <c r="J37" s="222"/>
      <c r="K37" s="222"/>
      <c r="L37" s="222"/>
      <c r="M37" s="261"/>
    </row>
    <row r="38" spans="1:13" ht="21.75" thickTop="1" x14ac:dyDescent="0.2">
      <c r="A38" s="223"/>
      <c r="B38" s="224"/>
      <c r="C38" s="225"/>
      <c r="D38" s="226"/>
      <c r="E38" s="226"/>
      <c r="F38" s="189"/>
      <c r="G38" s="226"/>
      <c r="H38" s="226"/>
      <c r="I38" s="226"/>
      <c r="J38" s="226"/>
      <c r="K38" s="226"/>
      <c r="L38" s="226"/>
    </row>
    <row r="40" spans="1:13" ht="23.25" x14ac:dyDescent="0.5">
      <c r="A40" s="355" t="s">
        <v>272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</row>
    <row r="41" spans="1:13" ht="23.25" x14ac:dyDescent="0.5">
      <c r="A41" s="355" t="s">
        <v>277</v>
      </c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</row>
    <row r="42" spans="1:13" ht="23.25" x14ac:dyDescent="0.5">
      <c r="A42" s="355" t="s">
        <v>278</v>
      </c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55"/>
    </row>
    <row r="43" spans="1:13" ht="23.25" x14ac:dyDescent="0.2">
      <c r="A43" s="295"/>
      <c r="B43" s="295"/>
      <c r="C43" s="295" t="s">
        <v>281</v>
      </c>
      <c r="D43" s="295"/>
      <c r="E43" s="295"/>
      <c r="F43" s="295"/>
      <c r="G43" s="295" t="s">
        <v>280</v>
      </c>
      <c r="H43" s="295"/>
      <c r="I43" s="295"/>
      <c r="J43" s="295"/>
      <c r="K43" s="295"/>
      <c r="L43" s="295"/>
    </row>
    <row r="44" spans="1:13" ht="26.25" x14ac:dyDescent="0.2">
      <c r="A44" s="272"/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</row>
  </sheetData>
  <mergeCells count="6">
    <mergeCell ref="A42:L42"/>
    <mergeCell ref="A1:L1"/>
    <mergeCell ref="A2:L2"/>
    <mergeCell ref="A3:L3"/>
    <mergeCell ref="A40:L40"/>
    <mergeCell ref="A41:L41"/>
  </mergeCells>
  <pageMargins left="0.11811023622047245" right="0" top="0" bottom="0" header="0" footer="0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P25" sqref="P25"/>
    </sheetView>
  </sheetViews>
  <sheetFormatPr defaultRowHeight="18" x14ac:dyDescent="0.2"/>
  <cols>
    <col min="1" max="1" width="21.125" style="186" customWidth="1"/>
    <col min="2" max="2" width="10.75" style="186" customWidth="1"/>
    <col min="3" max="3" width="11.5" style="186" customWidth="1"/>
    <col min="4" max="4" width="10.25" style="186" customWidth="1"/>
    <col min="5" max="5" width="9.125" style="186" customWidth="1"/>
    <col min="6" max="6" width="10.5" style="186" customWidth="1"/>
    <col min="7" max="7" width="9.625" style="186" customWidth="1"/>
    <col min="8" max="8" width="9" style="186" customWidth="1"/>
    <col min="9" max="9" width="10.75" style="186" customWidth="1"/>
    <col min="10" max="10" width="9.375" style="186" customWidth="1"/>
    <col min="11" max="11" width="10.125" style="186" customWidth="1"/>
    <col min="12" max="12" width="10.25" style="186" customWidth="1"/>
    <col min="13" max="13" width="12.75" style="259" customWidth="1"/>
    <col min="14" max="256" width="9" style="186"/>
    <col min="257" max="257" width="23.25" style="186" customWidth="1"/>
    <col min="258" max="258" width="11.25" style="186" customWidth="1"/>
    <col min="259" max="259" width="11.5" style="186" customWidth="1"/>
    <col min="260" max="260" width="11.125" style="186" customWidth="1"/>
    <col min="261" max="261" width="9.125" style="186" customWidth="1"/>
    <col min="262" max="262" width="10.5" style="186" customWidth="1"/>
    <col min="263" max="263" width="9.625" style="186" customWidth="1"/>
    <col min="264" max="264" width="9" style="186" customWidth="1"/>
    <col min="265" max="265" width="10.75" style="186" customWidth="1"/>
    <col min="266" max="266" width="9.375" style="186" customWidth="1"/>
    <col min="267" max="267" width="10.125" style="186" customWidth="1"/>
    <col min="268" max="268" width="10.25" style="186" customWidth="1"/>
    <col min="269" max="269" width="12.75" style="186" customWidth="1"/>
    <col min="270" max="512" width="9" style="186"/>
    <col min="513" max="513" width="23.25" style="186" customWidth="1"/>
    <col min="514" max="514" width="11.25" style="186" customWidth="1"/>
    <col min="515" max="515" width="11.5" style="186" customWidth="1"/>
    <col min="516" max="516" width="11.125" style="186" customWidth="1"/>
    <col min="517" max="517" width="9.125" style="186" customWidth="1"/>
    <col min="518" max="518" width="10.5" style="186" customWidth="1"/>
    <col min="519" max="519" width="9.625" style="186" customWidth="1"/>
    <col min="520" max="520" width="9" style="186" customWidth="1"/>
    <col min="521" max="521" width="10.75" style="186" customWidth="1"/>
    <col min="522" max="522" width="9.375" style="186" customWidth="1"/>
    <col min="523" max="523" width="10.125" style="186" customWidth="1"/>
    <col min="524" max="524" width="10.25" style="186" customWidth="1"/>
    <col min="525" max="525" width="12.75" style="186" customWidth="1"/>
    <col min="526" max="768" width="9" style="186"/>
    <col min="769" max="769" width="23.25" style="186" customWidth="1"/>
    <col min="770" max="770" width="11.25" style="186" customWidth="1"/>
    <col min="771" max="771" width="11.5" style="186" customWidth="1"/>
    <col min="772" max="772" width="11.125" style="186" customWidth="1"/>
    <col min="773" max="773" width="9.125" style="186" customWidth="1"/>
    <col min="774" max="774" width="10.5" style="186" customWidth="1"/>
    <col min="775" max="775" width="9.625" style="186" customWidth="1"/>
    <col min="776" max="776" width="9" style="186" customWidth="1"/>
    <col min="777" max="777" width="10.75" style="186" customWidth="1"/>
    <col min="778" max="778" width="9.375" style="186" customWidth="1"/>
    <col min="779" max="779" width="10.125" style="186" customWidth="1"/>
    <col min="780" max="780" width="10.25" style="186" customWidth="1"/>
    <col min="781" max="781" width="12.75" style="186" customWidth="1"/>
    <col min="782" max="1024" width="9" style="186"/>
    <col min="1025" max="1025" width="23.25" style="186" customWidth="1"/>
    <col min="1026" max="1026" width="11.25" style="186" customWidth="1"/>
    <col min="1027" max="1027" width="11.5" style="186" customWidth="1"/>
    <col min="1028" max="1028" width="11.125" style="186" customWidth="1"/>
    <col min="1029" max="1029" width="9.125" style="186" customWidth="1"/>
    <col min="1030" max="1030" width="10.5" style="186" customWidth="1"/>
    <col min="1031" max="1031" width="9.625" style="186" customWidth="1"/>
    <col min="1032" max="1032" width="9" style="186" customWidth="1"/>
    <col min="1033" max="1033" width="10.75" style="186" customWidth="1"/>
    <col min="1034" max="1034" width="9.375" style="186" customWidth="1"/>
    <col min="1035" max="1035" width="10.125" style="186" customWidth="1"/>
    <col min="1036" max="1036" width="10.25" style="186" customWidth="1"/>
    <col min="1037" max="1037" width="12.75" style="186" customWidth="1"/>
    <col min="1038" max="1280" width="9" style="186"/>
    <col min="1281" max="1281" width="23.25" style="186" customWidth="1"/>
    <col min="1282" max="1282" width="11.25" style="186" customWidth="1"/>
    <col min="1283" max="1283" width="11.5" style="186" customWidth="1"/>
    <col min="1284" max="1284" width="11.125" style="186" customWidth="1"/>
    <col min="1285" max="1285" width="9.125" style="186" customWidth="1"/>
    <col min="1286" max="1286" width="10.5" style="186" customWidth="1"/>
    <col min="1287" max="1287" width="9.625" style="186" customWidth="1"/>
    <col min="1288" max="1288" width="9" style="186" customWidth="1"/>
    <col min="1289" max="1289" width="10.75" style="186" customWidth="1"/>
    <col min="1290" max="1290" width="9.375" style="186" customWidth="1"/>
    <col min="1291" max="1291" width="10.125" style="186" customWidth="1"/>
    <col min="1292" max="1292" width="10.25" style="186" customWidth="1"/>
    <col min="1293" max="1293" width="12.75" style="186" customWidth="1"/>
    <col min="1294" max="1536" width="9" style="186"/>
    <col min="1537" max="1537" width="23.25" style="186" customWidth="1"/>
    <col min="1538" max="1538" width="11.25" style="186" customWidth="1"/>
    <col min="1539" max="1539" width="11.5" style="186" customWidth="1"/>
    <col min="1540" max="1540" width="11.125" style="186" customWidth="1"/>
    <col min="1541" max="1541" width="9.125" style="186" customWidth="1"/>
    <col min="1542" max="1542" width="10.5" style="186" customWidth="1"/>
    <col min="1543" max="1543" width="9.625" style="186" customWidth="1"/>
    <col min="1544" max="1544" width="9" style="186" customWidth="1"/>
    <col min="1545" max="1545" width="10.75" style="186" customWidth="1"/>
    <col min="1546" max="1546" width="9.375" style="186" customWidth="1"/>
    <col min="1547" max="1547" width="10.125" style="186" customWidth="1"/>
    <col min="1548" max="1548" width="10.25" style="186" customWidth="1"/>
    <col min="1549" max="1549" width="12.75" style="186" customWidth="1"/>
    <col min="1550" max="1792" width="9" style="186"/>
    <col min="1793" max="1793" width="23.25" style="186" customWidth="1"/>
    <col min="1794" max="1794" width="11.25" style="186" customWidth="1"/>
    <col min="1795" max="1795" width="11.5" style="186" customWidth="1"/>
    <col min="1796" max="1796" width="11.125" style="186" customWidth="1"/>
    <col min="1797" max="1797" width="9.125" style="186" customWidth="1"/>
    <col min="1798" max="1798" width="10.5" style="186" customWidth="1"/>
    <col min="1799" max="1799" width="9.625" style="186" customWidth="1"/>
    <col min="1800" max="1800" width="9" style="186" customWidth="1"/>
    <col min="1801" max="1801" width="10.75" style="186" customWidth="1"/>
    <col min="1802" max="1802" width="9.375" style="186" customWidth="1"/>
    <col min="1803" max="1803" width="10.125" style="186" customWidth="1"/>
    <col min="1804" max="1804" width="10.25" style="186" customWidth="1"/>
    <col min="1805" max="1805" width="12.75" style="186" customWidth="1"/>
    <col min="1806" max="2048" width="9" style="186"/>
    <col min="2049" max="2049" width="23.25" style="186" customWidth="1"/>
    <col min="2050" max="2050" width="11.25" style="186" customWidth="1"/>
    <col min="2051" max="2051" width="11.5" style="186" customWidth="1"/>
    <col min="2052" max="2052" width="11.125" style="186" customWidth="1"/>
    <col min="2053" max="2053" width="9.125" style="186" customWidth="1"/>
    <col min="2054" max="2054" width="10.5" style="186" customWidth="1"/>
    <col min="2055" max="2055" width="9.625" style="186" customWidth="1"/>
    <col min="2056" max="2056" width="9" style="186" customWidth="1"/>
    <col min="2057" max="2057" width="10.75" style="186" customWidth="1"/>
    <col min="2058" max="2058" width="9.375" style="186" customWidth="1"/>
    <col min="2059" max="2059" width="10.125" style="186" customWidth="1"/>
    <col min="2060" max="2060" width="10.25" style="186" customWidth="1"/>
    <col min="2061" max="2061" width="12.75" style="186" customWidth="1"/>
    <col min="2062" max="2304" width="9" style="186"/>
    <col min="2305" max="2305" width="23.25" style="186" customWidth="1"/>
    <col min="2306" max="2306" width="11.25" style="186" customWidth="1"/>
    <col min="2307" max="2307" width="11.5" style="186" customWidth="1"/>
    <col min="2308" max="2308" width="11.125" style="186" customWidth="1"/>
    <col min="2309" max="2309" width="9.125" style="186" customWidth="1"/>
    <col min="2310" max="2310" width="10.5" style="186" customWidth="1"/>
    <col min="2311" max="2311" width="9.625" style="186" customWidth="1"/>
    <col min="2312" max="2312" width="9" style="186" customWidth="1"/>
    <col min="2313" max="2313" width="10.75" style="186" customWidth="1"/>
    <col min="2314" max="2314" width="9.375" style="186" customWidth="1"/>
    <col min="2315" max="2315" width="10.125" style="186" customWidth="1"/>
    <col min="2316" max="2316" width="10.25" style="186" customWidth="1"/>
    <col min="2317" max="2317" width="12.75" style="186" customWidth="1"/>
    <col min="2318" max="2560" width="9" style="186"/>
    <col min="2561" max="2561" width="23.25" style="186" customWidth="1"/>
    <col min="2562" max="2562" width="11.25" style="186" customWidth="1"/>
    <col min="2563" max="2563" width="11.5" style="186" customWidth="1"/>
    <col min="2564" max="2564" width="11.125" style="186" customWidth="1"/>
    <col min="2565" max="2565" width="9.125" style="186" customWidth="1"/>
    <col min="2566" max="2566" width="10.5" style="186" customWidth="1"/>
    <col min="2567" max="2567" width="9.625" style="186" customWidth="1"/>
    <col min="2568" max="2568" width="9" style="186" customWidth="1"/>
    <col min="2569" max="2569" width="10.75" style="186" customWidth="1"/>
    <col min="2570" max="2570" width="9.375" style="186" customWidth="1"/>
    <col min="2571" max="2571" width="10.125" style="186" customWidth="1"/>
    <col min="2572" max="2572" width="10.25" style="186" customWidth="1"/>
    <col min="2573" max="2573" width="12.75" style="186" customWidth="1"/>
    <col min="2574" max="2816" width="9" style="186"/>
    <col min="2817" max="2817" width="23.25" style="186" customWidth="1"/>
    <col min="2818" max="2818" width="11.25" style="186" customWidth="1"/>
    <col min="2819" max="2819" width="11.5" style="186" customWidth="1"/>
    <col min="2820" max="2820" width="11.125" style="186" customWidth="1"/>
    <col min="2821" max="2821" width="9.125" style="186" customWidth="1"/>
    <col min="2822" max="2822" width="10.5" style="186" customWidth="1"/>
    <col min="2823" max="2823" width="9.625" style="186" customWidth="1"/>
    <col min="2824" max="2824" width="9" style="186" customWidth="1"/>
    <col min="2825" max="2825" width="10.75" style="186" customWidth="1"/>
    <col min="2826" max="2826" width="9.375" style="186" customWidth="1"/>
    <col min="2827" max="2827" width="10.125" style="186" customWidth="1"/>
    <col min="2828" max="2828" width="10.25" style="186" customWidth="1"/>
    <col min="2829" max="2829" width="12.75" style="186" customWidth="1"/>
    <col min="2830" max="3072" width="9" style="186"/>
    <col min="3073" max="3073" width="23.25" style="186" customWidth="1"/>
    <col min="3074" max="3074" width="11.25" style="186" customWidth="1"/>
    <col min="3075" max="3075" width="11.5" style="186" customWidth="1"/>
    <col min="3076" max="3076" width="11.125" style="186" customWidth="1"/>
    <col min="3077" max="3077" width="9.125" style="186" customWidth="1"/>
    <col min="3078" max="3078" width="10.5" style="186" customWidth="1"/>
    <col min="3079" max="3079" width="9.625" style="186" customWidth="1"/>
    <col min="3080" max="3080" width="9" style="186" customWidth="1"/>
    <col min="3081" max="3081" width="10.75" style="186" customWidth="1"/>
    <col min="3082" max="3082" width="9.375" style="186" customWidth="1"/>
    <col min="3083" max="3083" width="10.125" style="186" customWidth="1"/>
    <col min="3084" max="3084" width="10.25" style="186" customWidth="1"/>
    <col min="3085" max="3085" width="12.75" style="186" customWidth="1"/>
    <col min="3086" max="3328" width="9" style="186"/>
    <col min="3329" max="3329" width="23.25" style="186" customWidth="1"/>
    <col min="3330" max="3330" width="11.25" style="186" customWidth="1"/>
    <col min="3331" max="3331" width="11.5" style="186" customWidth="1"/>
    <col min="3332" max="3332" width="11.125" style="186" customWidth="1"/>
    <col min="3333" max="3333" width="9.125" style="186" customWidth="1"/>
    <col min="3334" max="3334" width="10.5" style="186" customWidth="1"/>
    <col min="3335" max="3335" width="9.625" style="186" customWidth="1"/>
    <col min="3336" max="3336" width="9" style="186" customWidth="1"/>
    <col min="3337" max="3337" width="10.75" style="186" customWidth="1"/>
    <col min="3338" max="3338" width="9.375" style="186" customWidth="1"/>
    <col min="3339" max="3339" width="10.125" style="186" customWidth="1"/>
    <col min="3340" max="3340" width="10.25" style="186" customWidth="1"/>
    <col min="3341" max="3341" width="12.75" style="186" customWidth="1"/>
    <col min="3342" max="3584" width="9" style="186"/>
    <col min="3585" max="3585" width="23.25" style="186" customWidth="1"/>
    <col min="3586" max="3586" width="11.25" style="186" customWidth="1"/>
    <col min="3587" max="3587" width="11.5" style="186" customWidth="1"/>
    <col min="3588" max="3588" width="11.125" style="186" customWidth="1"/>
    <col min="3589" max="3589" width="9.125" style="186" customWidth="1"/>
    <col min="3590" max="3590" width="10.5" style="186" customWidth="1"/>
    <col min="3591" max="3591" width="9.625" style="186" customWidth="1"/>
    <col min="3592" max="3592" width="9" style="186" customWidth="1"/>
    <col min="3593" max="3593" width="10.75" style="186" customWidth="1"/>
    <col min="3594" max="3594" width="9.375" style="186" customWidth="1"/>
    <col min="3595" max="3595" width="10.125" style="186" customWidth="1"/>
    <col min="3596" max="3596" width="10.25" style="186" customWidth="1"/>
    <col min="3597" max="3597" width="12.75" style="186" customWidth="1"/>
    <col min="3598" max="3840" width="9" style="186"/>
    <col min="3841" max="3841" width="23.25" style="186" customWidth="1"/>
    <col min="3842" max="3842" width="11.25" style="186" customWidth="1"/>
    <col min="3843" max="3843" width="11.5" style="186" customWidth="1"/>
    <col min="3844" max="3844" width="11.125" style="186" customWidth="1"/>
    <col min="3845" max="3845" width="9.125" style="186" customWidth="1"/>
    <col min="3846" max="3846" width="10.5" style="186" customWidth="1"/>
    <col min="3847" max="3847" width="9.625" style="186" customWidth="1"/>
    <col min="3848" max="3848" width="9" style="186" customWidth="1"/>
    <col min="3849" max="3849" width="10.75" style="186" customWidth="1"/>
    <col min="3850" max="3850" width="9.375" style="186" customWidth="1"/>
    <col min="3851" max="3851" width="10.125" style="186" customWidth="1"/>
    <col min="3852" max="3852" width="10.25" style="186" customWidth="1"/>
    <col min="3853" max="3853" width="12.75" style="186" customWidth="1"/>
    <col min="3854" max="4096" width="9" style="186"/>
    <col min="4097" max="4097" width="23.25" style="186" customWidth="1"/>
    <col min="4098" max="4098" width="11.25" style="186" customWidth="1"/>
    <col min="4099" max="4099" width="11.5" style="186" customWidth="1"/>
    <col min="4100" max="4100" width="11.125" style="186" customWidth="1"/>
    <col min="4101" max="4101" width="9.125" style="186" customWidth="1"/>
    <col min="4102" max="4102" width="10.5" style="186" customWidth="1"/>
    <col min="4103" max="4103" width="9.625" style="186" customWidth="1"/>
    <col min="4104" max="4104" width="9" style="186" customWidth="1"/>
    <col min="4105" max="4105" width="10.75" style="186" customWidth="1"/>
    <col min="4106" max="4106" width="9.375" style="186" customWidth="1"/>
    <col min="4107" max="4107" width="10.125" style="186" customWidth="1"/>
    <col min="4108" max="4108" width="10.25" style="186" customWidth="1"/>
    <col min="4109" max="4109" width="12.75" style="186" customWidth="1"/>
    <col min="4110" max="4352" width="9" style="186"/>
    <col min="4353" max="4353" width="23.25" style="186" customWidth="1"/>
    <col min="4354" max="4354" width="11.25" style="186" customWidth="1"/>
    <col min="4355" max="4355" width="11.5" style="186" customWidth="1"/>
    <col min="4356" max="4356" width="11.125" style="186" customWidth="1"/>
    <col min="4357" max="4357" width="9.125" style="186" customWidth="1"/>
    <col min="4358" max="4358" width="10.5" style="186" customWidth="1"/>
    <col min="4359" max="4359" width="9.625" style="186" customWidth="1"/>
    <col min="4360" max="4360" width="9" style="186" customWidth="1"/>
    <col min="4361" max="4361" width="10.75" style="186" customWidth="1"/>
    <col min="4362" max="4362" width="9.375" style="186" customWidth="1"/>
    <col min="4363" max="4363" width="10.125" style="186" customWidth="1"/>
    <col min="4364" max="4364" width="10.25" style="186" customWidth="1"/>
    <col min="4365" max="4365" width="12.75" style="186" customWidth="1"/>
    <col min="4366" max="4608" width="9" style="186"/>
    <col min="4609" max="4609" width="23.25" style="186" customWidth="1"/>
    <col min="4610" max="4610" width="11.25" style="186" customWidth="1"/>
    <col min="4611" max="4611" width="11.5" style="186" customWidth="1"/>
    <col min="4612" max="4612" width="11.125" style="186" customWidth="1"/>
    <col min="4613" max="4613" width="9.125" style="186" customWidth="1"/>
    <col min="4614" max="4614" width="10.5" style="186" customWidth="1"/>
    <col min="4615" max="4615" width="9.625" style="186" customWidth="1"/>
    <col min="4616" max="4616" width="9" style="186" customWidth="1"/>
    <col min="4617" max="4617" width="10.75" style="186" customWidth="1"/>
    <col min="4618" max="4618" width="9.375" style="186" customWidth="1"/>
    <col min="4619" max="4619" width="10.125" style="186" customWidth="1"/>
    <col min="4620" max="4620" width="10.25" style="186" customWidth="1"/>
    <col min="4621" max="4621" width="12.75" style="186" customWidth="1"/>
    <col min="4622" max="4864" width="9" style="186"/>
    <col min="4865" max="4865" width="23.25" style="186" customWidth="1"/>
    <col min="4866" max="4866" width="11.25" style="186" customWidth="1"/>
    <col min="4867" max="4867" width="11.5" style="186" customWidth="1"/>
    <col min="4868" max="4868" width="11.125" style="186" customWidth="1"/>
    <col min="4869" max="4869" width="9.125" style="186" customWidth="1"/>
    <col min="4870" max="4870" width="10.5" style="186" customWidth="1"/>
    <col min="4871" max="4871" width="9.625" style="186" customWidth="1"/>
    <col min="4872" max="4872" width="9" style="186" customWidth="1"/>
    <col min="4873" max="4873" width="10.75" style="186" customWidth="1"/>
    <col min="4874" max="4874" width="9.375" style="186" customWidth="1"/>
    <col min="4875" max="4875" width="10.125" style="186" customWidth="1"/>
    <col min="4876" max="4876" width="10.25" style="186" customWidth="1"/>
    <col min="4877" max="4877" width="12.75" style="186" customWidth="1"/>
    <col min="4878" max="5120" width="9" style="186"/>
    <col min="5121" max="5121" width="23.25" style="186" customWidth="1"/>
    <col min="5122" max="5122" width="11.25" style="186" customWidth="1"/>
    <col min="5123" max="5123" width="11.5" style="186" customWidth="1"/>
    <col min="5124" max="5124" width="11.125" style="186" customWidth="1"/>
    <col min="5125" max="5125" width="9.125" style="186" customWidth="1"/>
    <col min="5126" max="5126" width="10.5" style="186" customWidth="1"/>
    <col min="5127" max="5127" width="9.625" style="186" customWidth="1"/>
    <col min="5128" max="5128" width="9" style="186" customWidth="1"/>
    <col min="5129" max="5129" width="10.75" style="186" customWidth="1"/>
    <col min="5130" max="5130" width="9.375" style="186" customWidth="1"/>
    <col min="5131" max="5131" width="10.125" style="186" customWidth="1"/>
    <col min="5132" max="5132" width="10.25" style="186" customWidth="1"/>
    <col min="5133" max="5133" width="12.75" style="186" customWidth="1"/>
    <col min="5134" max="5376" width="9" style="186"/>
    <col min="5377" max="5377" width="23.25" style="186" customWidth="1"/>
    <col min="5378" max="5378" width="11.25" style="186" customWidth="1"/>
    <col min="5379" max="5379" width="11.5" style="186" customWidth="1"/>
    <col min="5380" max="5380" width="11.125" style="186" customWidth="1"/>
    <col min="5381" max="5381" width="9.125" style="186" customWidth="1"/>
    <col min="5382" max="5382" width="10.5" style="186" customWidth="1"/>
    <col min="5383" max="5383" width="9.625" style="186" customWidth="1"/>
    <col min="5384" max="5384" width="9" style="186" customWidth="1"/>
    <col min="5385" max="5385" width="10.75" style="186" customWidth="1"/>
    <col min="5386" max="5386" width="9.375" style="186" customWidth="1"/>
    <col min="5387" max="5387" width="10.125" style="186" customWidth="1"/>
    <col min="5388" max="5388" width="10.25" style="186" customWidth="1"/>
    <col min="5389" max="5389" width="12.75" style="186" customWidth="1"/>
    <col min="5390" max="5632" width="9" style="186"/>
    <col min="5633" max="5633" width="23.25" style="186" customWidth="1"/>
    <col min="5634" max="5634" width="11.25" style="186" customWidth="1"/>
    <col min="5635" max="5635" width="11.5" style="186" customWidth="1"/>
    <col min="5636" max="5636" width="11.125" style="186" customWidth="1"/>
    <col min="5637" max="5637" width="9.125" style="186" customWidth="1"/>
    <col min="5638" max="5638" width="10.5" style="186" customWidth="1"/>
    <col min="5639" max="5639" width="9.625" style="186" customWidth="1"/>
    <col min="5640" max="5640" width="9" style="186" customWidth="1"/>
    <col min="5641" max="5641" width="10.75" style="186" customWidth="1"/>
    <col min="5642" max="5642" width="9.375" style="186" customWidth="1"/>
    <col min="5643" max="5643" width="10.125" style="186" customWidth="1"/>
    <col min="5644" max="5644" width="10.25" style="186" customWidth="1"/>
    <col min="5645" max="5645" width="12.75" style="186" customWidth="1"/>
    <col min="5646" max="5888" width="9" style="186"/>
    <col min="5889" max="5889" width="23.25" style="186" customWidth="1"/>
    <col min="5890" max="5890" width="11.25" style="186" customWidth="1"/>
    <col min="5891" max="5891" width="11.5" style="186" customWidth="1"/>
    <col min="5892" max="5892" width="11.125" style="186" customWidth="1"/>
    <col min="5893" max="5893" width="9.125" style="186" customWidth="1"/>
    <col min="5894" max="5894" width="10.5" style="186" customWidth="1"/>
    <col min="5895" max="5895" width="9.625" style="186" customWidth="1"/>
    <col min="5896" max="5896" width="9" style="186" customWidth="1"/>
    <col min="5897" max="5897" width="10.75" style="186" customWidth="1"/>
    <col min="5898" max="5898" width="9.375" style="186" customWidth="1"/>
    <col min="5899" max="5899" width="10.125" style="186" customWidth="1"/>
    <col min="5900" max="5900" width="10.25" style="186" customWidth="1"/>
    <col min="5901" max="5901" width="12.75" style="186" customWidth="1"/>
    <col min="5902" max="6144" width="9" style="186"/>
    <col min="6145" max="6145" width="23.25" style="186" customWidth="1"/>
    <col min="6146" max="6146" width="11.25" style="186" customWidth="1"/>
    <col min="6147" max="6147" width="11.5" style="186" customWidth="1"/>
    <col min="6148" max="6148" width="11.125" style="186" customWidth="1"/>
    <col min="6149" max="6149" width="9.125" style="186" customWidth="1"/>
    <col min="6150" max="6150" width="10.5" style="186" customWidth="1"/>
    <col min="6151" max="6151" width="9.625" style="186" customWidth="1"/>
    <col min="6152" max="6152" width="9" style="186" customWidth="1"/>
    <col min="6153" max="6153" width="10.75" style="186" customWidth="1"/>
    <col min="6154" max="6154" width="9.375" style="186" customWidth="1"/>
    <col min="6155" max="6155" width="10.125" style="186" customWidth="1"/>
    <col min="6156" max="6156" width="10.25" style="186" customWidth="1"/>
    <col min="6157" max="6157" width="12.75" style="186" customWidth="1"/>
    <col min="6158" max="6400" width="9" style="186"/>
    <col min="6401" max="6401" width="23.25" style="186" customWidth="1"/>
    <col min="6402" max="6402" width="11.25" style="186" customWidth="1"/>
    <col min="6403" max="6403" width="11.5" style="186" customWidth="1"/>
    <col min="6404" max="6404" width="11.125" style="186" customWidth="1"/>
    <col min="6405" max="6405" width="9.125" style="186" customWidth="1"/>
    <col min="6406" max="6406" width="10.5" style="186" customWidth="1"/>
    <col min="6407" max="6407" width="9.625" style="186" customWidth="1"/>
    <col min="6408" max="6408" width="9" style="186" customWidth="1"/>
    <col min="6409" max="6409" width="10.75" style="186" customWidth="1"/>
    <col min="6410" max="6410" width="9.375" style="186" customWidth="1"/>
    <col min="6411" max="6411" width="10.125" style="186" customWidth="1"/>
    <col min="6412" max="6412" width="10.25" style="186" customWidth="1"/>
    <col min="6413" max="6413" width="12.75" style="186" customWidth="1"/>
    <col min="6414" max="6656" width="9" style="186"/>
    <col min="6657" max="6657" width="23.25" style="186" customWidth="1"/>
    <col min="6658" max="6658" width="11.25" style="186" customWidth="1"/>
    <col min="6659" max="6659" width="11.5" style="186" customWidth="1"/>
    <col min="6660" max="6660" width="11.125" style="186" customWidth="1"/>
    <col min="6661" max="6661" width="9.125" style="186" customWidth="1"/>
    <col min="6662" max="6662" width="10.5" style="186" customWidth="1"/>
    <col min="6663" max="6663" width="9.625" style="186" customWidth="1"/>
    <col min="6664" max="6664" width="9" style="186" customWidth="1"/>
    <col min="6665" max="6665" width="10.75" style="186" customWidth="1"/>
    <col min="6666" max="6666" width="9.375" style="186" customWidth="1"/>
    <col min="6667" max="6667" width="10.125" style="186" customWidth="1"/>
    <col min="6668" max="6668" width="10.25" style="186" customWidth="1"/>
    <col min="6669" max="6669" width="12.75" style="186" customWidth="1"/>
    <col min="6670" max="6912" width="9" style="186"/>
    <col min="6913" max="6913" width="23.25" style="186" customWidth="1"/>
    <col min="6914" max="6914" width="11.25" style="186" customWidth="1"/>
    <col min="6915" max="6915" width="11.5" style="186" customWidth="1"/>
    <col min="6916" max="6916" width="11.125" style="186" customWidth="1"/>
    <col min="6917" max="6917" width="9.125" style="186" customWidth="1"/>
    <col min="6918" max="6918" width="10.5" style="186" customWidth="1"/>
    <col min="6919" max="6919" width="9.625" style="186" customWidth="1"/>
    <col min="6920" max="6920" width="9" style="186" customWidth="1"/>
    <col min="6921" max="6921" width="10.75" style="186" customWidth="1"/>
    <col min="6922" max="6922" width="9.375" style="186" customWidth="1"/>
    <col min="6923" max="6923" width="10.125" style="186" customWidth="1"/>
    <col min="6924" max="6924" width="10.25" style="186" customWidth="1"/>
    <col min="6925" max="6925" width="12.75" style="186" customWidth="1"/>
    <col min="6926" max="7168" width="9" style="186"/>
    <col min="7169" max="7169" width="23.25" style="186" customWidth="1"/>
    <col min="7170" max="7170" width="11.25" style="186" customWidth="1"/>
    <col min="7171" max="7171" width="11.5" style="186" customWidth="1"/>
    <col min="7172" max="7172" width="11.125" style="186" customWidth="1"/>
    <col min="7173" max="7173" width="9.125" style="186" customWidth="1"/>
    <col min="7174" max="7174" width="10.5" style="186" customWidth="1"/>
    <col min="7175" max="7175" width="9.625" style="186" customWidth="1"/>
    <col min="7176" max="7176" width="9" style="186" customWidth="1"/>
    <col min="7177" max="7177" width="10.75" style="186" customWidth="1"/>
    <col min="7178" max="7178" width="9.375" style="186" customWidth="1"/>
    <col min="7179" max="7179" width="10.125" style="186" customWidth="1"/>
    <col min="7180" max="7180" width="10.25" style="186" customWidth="1"/>
    <col min="7181" max="7181" width="12.75" style="186" customWidth="1"/>
    <col min="7182" max="7424" width="9" style="186"/>
    <col min="7425" max="7425" width="23.25" style="186" customWidth="1"/>
    <col min="7426" max="7426" width="11.25" style="186" customWidth="1"/>
    <col min="7427" max="7427" width="11.5" style="186" customWidth="1"/>
    <col min="7428" max="7428" width="11.125" style="186" customWidth="1"/>
    <col min="7429" max="7429" width="9.125" style="186" customWidth="1"/>
    <col min="7430" max="7430" width="10.5" style="186" customWidth="1"/>
    <col min="7431" max="7431" width="9.625" style="186" customWidth="1"/>
    <col min="7432" max="7432" width="9" style="186" customWidth="1"/>
    <col min="7433" max="7433" width="10.75" style="186" customWidth="1"/>
    <col min="7434" max="7434" width="9.375" style="186" customWidth="1"/>
    <col min="7435" max="7435" width="10.125" style="186" customWidth="1"/>
    <col min="7436" max="7436" width="10.25" style="186" customWidth="1"/>
    <col min="7437" max="7437" width="12.75" style="186" customWidth="1"/>
    <col min="7438" max="7680" width="9" style="186"/>
    <col min="7681" max="7681" width="23.25" style="186" customWidth="1"/>
    <col min="7682" max="7682" width="11.25" style="186" customWidth="1"/>
    <col min="7683" max="7683" width="11.5" style="186" customWidth="1"/>
    <col min="7684" max="7684" width="11.125" style="186" customWidth="1"/>
    <col min="7685" max="7685" width="9.125" style="186" customWidth="1"/>
    <col min="7686" max="7686" width="10.5" style="186" customWidth="1"/>
    <col min="7687" max="7687" width="9.625" style="186" customWidth="1"/>
    <col min="7688" max="7688" width="9" style="186" customWidth="1"/>
    <col min="7689" max="7689" width="10.75" style="186" customWidth="1"/>
    <col min="7690" max="7690" width="9.375" style="186" customWidth="1"/>
    <col min="7691" max="7691" width="10.125" style="186" customWidth="1"/>
    <col min="7692" max="7692" width="10.25" style="186" customWidth="1"/>
    <col min="7693" max="7693" width="12.75" style="186" customWidth="1"/>
    <col min="7694" max="7936" width="9" style="186"/>
    <col min="7937" max="7937" width="23.25" style="186" customWidth="1"/>
    <col min="7938" max="7938" width="11.25" style="186" customWidth="1"/>
    <col min="7939" max="7939" width="11.5" style="186" customWidth="1"/>
    <col min="7940" max="7940" width="11.125" style="186" customWidth="1"/>
    <col min="7941" max="7941" width="9.125" style="186" customWidth="1"/>
    <col min="7942" max="7942" width="10.5" style="186" customWidth="1"/>
    <col min="7943" max="7943" width="9.625" style="186" customWidth="1"/>
    <col min="7944" max="7944" width="9" style="186" customWidth="1"/>
    <col min="7945" max="7945" width="10.75" style="186" customWidth="1"/>
    <col min="7946" max="7946" width="9.375" style="186" customWidth="1"/>
    <col min="7947" max="7947" width="10.125" style="186" customWidth="1"/>
    <col min="7948" max="7948" width="10.25" style="186" customWidth="1"/>
    <col min="7949" max="7949" width="12.75" style="186" customWidth="1"/>
    <col min="7950" max="8192" width="9" style="186"/>
    <col min="8193" max="8193" width="23.25" style="186" customWidth="1"/>
    <col min="8194" max="8194" width="11.25" style="186" customWidth="1"/>
    <col min="8195" max="8195" width="11.5" style="186" customWidth="1"/>
    <col min="8196" max="8196" width="11.125" style="186" customWidth="1"/>
    <col min="8197" max="8197" width="9.125" style="186" customWidth="1"/>
    <col min="8198" max="8198" width="10.5" style="186" customWidth="1"/>
    <col min="8199" max="8199" width="9.625" style="186" customWidth="1"/>
    <col min="8200" max="8200" width="9" style="186" customWidth="1"/>
    <col min="8201" max="8201" width="10.75" style="186" customWidth="1"/>
    <col min="8202" max="8202" width="9.375" style="186" customWidth="1"/>
    <col min="8203" max="8203" width="10.125" style="186" customWidth="1"/>
    <col min="8204" max="8204" width="10.25" style="186" customWidth="1"/>
    <col min="8205" max="8205" width="12.75" style="186" customWidth="1"/>
    <col min="8206" max="8448" width="9" style="186"/>
    <col min="8449" max="8449" width="23.25" style="186" customWidth="1"/>
    <col min="8450" max="8450" width="11.25" style="186" customWidth="1"/>
    <col min="8451" max="8451" width="11.5" style="186" customWidth="1"/>
    <col min="8452" max="8452" width="11.125" style="186" customWidth="1"/>
    <col min="8453" max="8453" width="9.125" style="186" customWidth="1"/>
    <col min="8454" max="8454" width="10.5" style="186" customWidth="1"/>
    <col min="8455" max="8455" width="9.625" style="186" customWidth="1"/>
    <col min="8456" max="8456" width="9" style="186" customWidth="1"/>
    <col min="8457" max="8457" width="10.75" style="186" customWidth="1"/>
    <col min="8458" max="8458" width="9.375" style="186" customWidth="1"/>
    <col min="8459" max="8459" width="10.125" style="186" customWidth="1"/>
    <col min="8460" max="8460" width="10.25" style="186" customWidth="1"/>
    <col min="8461" max="8461" width="12.75" style="186" customWidth="1"/>
    <col min="8462" max="8704" width="9" style="186"/>
    <col min="8705" max="8705" width="23.25" style="186" customWidth="1"/>
    <col min="8706" max="8706" width="11.25" style="186" customWidth="1"/>
    <col min="8707" max="8707" width="11.5" style="186" customWidth="1"/>
    <col min="8708" max="8708" width="11.125" style="186" customWidth="1"/>
    <col min="8709" max="8709" width="9.125" style="186" customWidth="1"/>
    <col min="8710" max="8710" width="10.5" style="186" customWidth="1"/>
    <col min="8711" max="8711" width="9.625" style="186" customWidth="1"/>
    <col min="8712" max="8712" width="9" style="186" customWidth="1"/>
    <col min="8713" max="8713" width="10.75" style="186" customWidth="1"/>
    <col min="8714" max="8714" width="9.375" style="186" customWidth="1"/>
    <col min="8715" max="8715" width="10.125" style="186" customWidth="1"/>
    <col min="8716" max="8716" width="10.25" style="186" customWidth="1"/>
    <col min="8717" max="8717" width="12.75" style="186" customWidth="1"/>
    <col min="8718" max="8960" width="9" style="186"/>
    <col min="8961" max="8961" width="23.25" style="186" customWidth="1"/>
    <col min="8962" max="8962" width="11.25" style="186" customWidth="1"/>
    <col min="8963" max="8963" width="11.5" style="186" customWidth="1"/>
    <col min="8964" max="8964" width="11.125" style="186" customWidth="1"/>
    <col min="8965" max="8965" width="9.125" style="186" customWidth="1"/>
    <col min="8966" max="8966" width="10.5" style="186" customWidth="1"/>
    <col min="8967" max="8967" width="9.625" style="186" customWidth="1"/>
    <col min="8968" max="8968" width="9" style="186" customWidth="1"/>
    <col min="8969" max="8969" width="10.75" style="186" customWidth="1"/>
    <col min="8970" max="8970" width="9.375" style="186" customWidth="1"/>
    <col min="8971" max="8971" width="10.125" style="186" customWidth="1"/>
    <col min="8972" max="8972" width="10.25" style="186" customWidth="1"/>
    <col min="8973" max="8973" width="12.75" style="186" customWidth="1"/>
    <col min="8974" max="9216" width="9" style="186"/>
    <col min="9217" max="9217" width="23.25" style="186" customWidth="1"/>
    <col min="9218" max="9218" width="11.25" style="186" customWidth="1"/>
    <col min="9219" max="9219" width="11.5" style="186" customWidth="1"/>
    <col min="9220" max="9220" width="11.125" style="186" customWidth="1"/>
    <col min="9221" max="9221" width="9.125" style="186" customWidth="1"/>
    <col min="9222" max="9222" width="10.5" style="186" customWidth="1"/>
    <col min="9223" max="9223" width="9.625" style="186" customWidth="1"/>
    <col min="9224" max="9224" width="9" style="186" customWidth="1"/>
    <col min="9225" max="9225" width="10.75" style="186" customWidth="1"/>
    <col min="9226" max="9226" width="9.375" style="186" customWidth="1"/>
    <col min="9227" max="9227" width="10.125" style="186" customWidth="1"/>
    <col min="9228" max="9228" width="10.25" style="186" customWidth="1"/>
    <col min="9229" max="9229" width="12.75" style="186" customWidth="1"/>
    <col min="9230" max="9472" width="9" style="186"/>
    <col min="9473" max="9473" width="23.25" style="186" customWidth="1"/>
    <col min="9474" max="9474" width="11.25" style="186" customWidth="1"/>
    <col min="9475" max="9475" width="11.5" style="186" customWidth="1"/>
    <col min="9476" max="9476" width="11.125" style="186" customWidth="1"/>
    <col min="9477" max="9477" width="9.125" style="186" customWidth="1"/>
    <col min="9478" max="9478" width="10.5" style="186" customWidth="1"/>
    <col min="9479" max="9479" width="9.625" style="186" customWidth="1"/>
    <col min="9480" max="9480" width="9" style="186" customWidth="1"/>
    <col min="9481" max="9481" width="10.75" style="186" customWidth="1"/>
    <col min="9482" max="9482" width="9.375" style="186" customWidth="1"/>
    <col min="9483" max="9483" width="10.125" style="186" customWidth="1"/>
    <col min="9484" max="9484" width="10.25" style="186" customWidth="1"/>
    <col min="9485" max="9485" width="12.75" style="186" customWidth="1"/>
    <col min="9486" max="9728" width="9" style="186"/>
    <col min="9729" max="9729" width="23.25" style="186" customWidth="1"/>
    <col min="9730" max="9730" width="11.25" style="186" customWidth="1"/>
    <col min="9731" max="9731" width="11.5" style="186" customWidth="1"/>
    <col min="9732" max="9732" width="11.125" style="186" customWidth="1"/>
    <col min="9733" max="9733" width="9.125" style="186" customWidth="1"/>
    <col min="9734" max="9734" width="10.5" style="186" customWidth="1"/>
    <col min="9735" max="9735" width="9.625" style="186" customWidth="1"/>
    <col min="9736" max="9736" width="9" style="186" customWidth="1"/>
    <col min="9737" max="9737" width="10.75" style="186" customWidth="1"/>
    <col min="9738" max="9738" width="9.375" style="186" customWidth="1"/>
    <col min="9739" max="9739" width="10.125" style="186" customWidth="1"/>
    <col min="9740" max="9740" width="10.25" style="186" customWidth="1"/>
    <col min="9741" max="9741" width="12.75" style="186" customWidth="1"/>
    <col min="9742" max="9984" width="9" style="186"/>
    <col min="9985" max="9985" width="23.25" style="186" customWidth="1"/>
    <col min="9986" max="9986" width="11.25" style="186" customWidth="1"/>
    <col min="9987" max="9987" width="11.5" style="186" customWidth="1"/>
    <col min="9988" max="9988" width="11.125" style="186" customWidth="1"/>
    <col min="9989" max="9989" width="9.125" style="186" customWidth="1"/>
    <col min="9990" max="9990" width="10.5" style="186" customWidth="1"/>
    <col min="9991" max="9991" width="9.625" style="186" customWidth="1"/>
    <col min="9992" max="9992" width="9" style="186" customWidth="1"/>
    <col min="9993" max="9993" width="10.75" style="186" customWidth="1"/>
    <col min="9994" max="9994" width="9.375" style="186" customWidth="1"/>
    <col min="9995" max="9995" width="10.125" style="186" customWidth="1"/>
    <col min="9996" max="9996" width="10.25" style="186" customWidth="1"/>
    <col min="9997" max="9997" width="12.75" style="186" customWidth="1"/>
    <col min="9998" max="10240" width="9" style="186"/>
    <col min="10241" max="10241" width="23.25" style="186" customWidth="1"/>
    <col min="10242" max="10242" width="11.25" style="186" customWidth="1"/>
    <col min="10243" max="10243" width="11.5" style="186" customWidth="1"/>
    <col min="10244" max="10244" width="11.125" style="186" customWidth="1"/>
    <col min="10245" max="10245" width="9.125" style="186" customWidth="1"/>
    <col min="10246" max="10246" width="10.5" style="186" customWidth="1"/>
    <col min="10247" max="10247" width="9.625" style="186" customWidth="1"/>
    <col min="10248" max="10248" width="9" style="186" customWidth="1"/>
    <col min="10249" max="10249" width="10.75" style="186" customWidth="1"/>
    <col min="10250" max="10250" width="9.375" style="186" customWidth="1"/>
    <col min="10251" max="10251" width="10.125" style="186" customWidth="1"/>
    <col min="10252" max="10252" width="10.25" style="186" customWidth="1"/>
    <col min="10253" max="10253" width="12.75" style="186" customWidth="1"/>
    <col min="10254" max="10496" width="9" style="186"/>
    <col min="10497" max="10497" width="23.25" style="186" customWidth="1"/>
    <col min="10498" max="10498" width="11.25" style="186" customWidth="1"/>
    <col min="10499" max="10499" width="11.5" style="186" customWidth="1"/>
    <col min="10500" max="10500" width="11.125" style="186" customWidth="1"/>
    <col min="10501" max="10501" width="9.125" style="186" customWidth="1"/>
    <col min="10502" max="10502" width="10.5" style="186" customWidth="1"/>
    <col min="10503" max="10503" width="9.625" style="186" customWidth="1"/>
    <col min="10504" max="10504" width="9" style="186" customWidth="1"/>
    <col min="10505" max="10505" width="10.75" style="186" customWidth="1"/>
    <col min="10506" max="10506" width="9.375" style="186" customWidth="1"/>
    <col min="10507" max="10507" width="10.125" style="186" customWidth="1"/>
    <col min="10508" max="10508" width="10.25" style="186" customWidth="1"/>
    <col min="10509" max="10509" width="12.75" style="186" customWidth="1"/>
    <col min="10510" max="10752" width="9" style="186"/>
    <col min="10753" max="10753" width="23.25" style="186" customWidth="1"/>
    <col min="10754" max="10754" width="11.25" style="186" customWidth="1"/>
    <col min="10755" max="10755" width="11.5" style="186" customWidth="1"/>
    <col min="10756" max="10756" width="11.125" style="186" customWidth="1"/>
    <col min="10757" max="10757" width="9.125" style="186" customWidth="1"/>
    <col min="10758" max="10758" width="10.5" style="186" customWidth="1"/>
    <col min="10759" max="10759" width="9.625" style="186" customWidth="1"/>
    <col min="10760" max="10760" width="9" style="186" customWidth="1"/>
    <col min="10761" max="10761" width="10.75" style="186" customWidth="1"/>
    <col min="10762" max="10762" width="9.375" style="186" customWidth="1"/>
    <col min="10763" max="10763" width="10.125" style="186" customWidth="1"/>
    <col min="10764" max="10764" width="10.25" style="186" customWidth="1"/>
    <col min="10765" max="10765" width="12.75" style="186" customWidth="1"/>
    <col min="10766" max="11008" width="9" style="186"/>
    <col min="11009" max="11009" width="23.25" style="186" customWidth="1"/>
    <col min="11010" max="11010" width="11.25" style="186" customWidth="1"/>
    <col min="11011" max="11011" width="11.5" style="186" customWidth="1"/>
    <col min="11012" max="11012" width="11.125" style="186" customWidth="1"/>
    <col min="11013" max="11013" width="9.125" style="186" customWidth="1"/>
    <col min="11014" max="11014" width="10.5" style="186" customWidth="1"/>
    <col min="11015" max="11015" width="9.625" style="186" customWidth="1"/>
    <col min="11016" max="11016" width="9" style="186" customWidth="1"/>
    <col min="11017" max="11017" width="10.75" style="186" customWidth="1"/>
    <col min="11018" max="11018" width="9.375" style="186" customWidth="1"/>
    <col min="11019" max="11019" width="10.125" style="186" customWidth="1"/>
    <col min="11020" max="11020" width="10.25" style="186" customWidth="1"/>
    <col min="11021" max="11021" width="12.75" style="186" customWidth="1"/>
    <col min="11022" max="11264" width="9" style="186"/>
    <col min="11265" max="11265" width="23.25" style="186" customWidth="1"/>
    <col min="11266" max="11266" width="11.25" style="186" customWidth="1"/>
    <col min="11267" max="11267" width="11.5" style="186" customWidth="1"/>
    <col min="11268" max="11268" width="11.125" style="186" customWidth="1"/>
    <col min="11269" max="11269" width="9.125" style="186" customWidth="1"/>
    <col min="11270" max="11270" width="10.5" style="186" customWidth="1"/>
    <col min="11271" max="11271" width="9.625" style="186" customWidth="1"/>
    <col min="11272" max="11272" width="9" style="186" customWidth="1"/>
    <col min="11273" max="11273" width="10.75" style="186" customWidth="1"/>
    <col min="11274" max="11274" width="9.375" style="186" customWidth="1"/>
    <col min="11275" max="11275" width="10.125" style="186" customWidth="1"/>
    <col min="11276" max="11276" width="10.25" style="186" customWidth="1"/>
    <col min="11277" max="11277" width="12.75" style="186" customWidth="1"/>
    <col min="11278" max="11520" width="9" style="186"/>
    <col min="11521" max="11521" width="23.25" style="186" customWidth="1"/>
    <col min="11522" max="11522" width="11.25" style="186" customWidth="1"/>
    <col min="11523" max="11523" width="11.5" style="186" customWidth="1"/>
    <col min="11524" max="11524" width="11.125" style="186" customWidth="1"/>
    <col min="11525" max="11525" width="9.125" style="186" customWidth="1"/>
    <col min="11526" max="11526" width="10.5" style="186" customWidth="1"/>
    <col min="11527" max="11527" width="9.625" style="186" customWidth="1"/>
    <col min="11528" max="11528" width="9" style="186" customWidth="1"/>
    <col min="11529" max="11529" width="10.75" style="186" customWidth="1"/>
    <col min="11530" max="11530" width="9.375" style="186" customWidth="1"/>
    <col min="11531" max="11531" width="10.125" style="186" customWidth="1"/>
    <col min="11532" max="11532" width="10.25" style="186" customWidth="1"/>
    <col min="11533" max="11533" width="12.75" style="186" customWidth="1"/>
    <col min="11534" max="11776" width="9" style="186"/>
    <col min="11777" max="11777" width="23.25" style="186" customWidth="1"/>
    <col min="11778" max="11778" width="11.25" style="186" customWidth="1"/>
    <col min="11779" max="11779" width="11.5" style="186" customWidth="1"/>
    <col min="11780" max="11780" width="11.125" style="186" customWidth="1"/>
    <col min="11781" max="11781" width="9.125" style="186" customWidth="1"/>
    <col min="11782" max="11782" width="10.5" style="186" customWidth="1"/>
    <col min="11783" max="11783" width="9.625" style="186" customWidth="1"/>
    <col min="11784" max="11784" width="9" style="186" customWidth="1"/>
    <col min="11785" max="11785" width="10.75" style="186" customWidth="1"/>
    <col min="11786" max="11786" width="9.375" style="186" customWidth="1"/>
    <col min="11787" max="11787" width="10.125" style="186" customWidth="1"/>
    <col min="11788" max="11788" width="10.25" style="186" customWidth="1"/>
    <col min="11789" max="11789" width="12.75" style="186" customWidth="1"/>
    <col min="11790" max="12032" width="9" style="186"/>
    <col min="12033" max="12033" width="23.25" style="186" customWidth="1"/>
    <col min="12034" max="12034" width="11.25" style="186" customWidth="1"/>
    <col min="12035" max="12035" width="11.5" style="186" customWidth="1"/>
    <col min="12036" max="12036" width="11.125" style="186" customWidth="1"/>
    <col min="12037" max="12037" width="9.125" style="186" customWidth="1"/>
    <col min="12038" max="12038" width="10.5" style="186" customWidth="1"/>
    <col min="12039" max="12039" width="9.625" style="186" customWidth="1"/>
    <col min="12040" max="12040" width="9" style="186" customWidth="1"/>
    <col min="12041" max="12041" width="10.75" style="186" customWidth="1"/>
    <col min="12042" max="12042" width="9.375" style="186" customWidth="1"/>
    <col min="12043" max="12043" width="10.125" style="186" customWidth="1"/>
    <col min="12044" max="12044" width="10.25" style="186" customWidth="1"/>
    <col min="12045" max="12045" width="12.75" style="186" customWidth="1"/>
    <col min="12046" max="12288" width="9" style="186"/>
    <col min="12289" max="12289" width="23.25" style="186" customWidth="1"/>
    <col min="12290" max="12290" width="11.25" style="186" customWidth="1"/>
    <col min="12291" max="12291" width="11.5" style="186" customWidth="1"/>
    <col min="12292" max="12292" width="11.125" style="186" customWidth="1"/>
    <col min="12293" max="12293" width="9.125" style="186" customWidth="1"/>
    <col min="12294" max="12294" width="10.5" style="186" customWidth="1"/>
    <col min="12295" max="12295" width="9.625" style="186" customWidth="1"/>
    <col min="12296" max="12296" width="9" style="186" customWidth="1"/>
    <col min="12297" max="12297" width="10.75" style="186" customWidth="1"/>
    <col min="12298" max="12298" width="9.375" style="186" customWidth="1"/>
    <col min="12299" max="12299" width="10.125" style="186" customWidth="1"/>
    <col min="12300" max="12300" width="10.25" style="186" customWidth="1"/>
    <col min="12301" max="12301" width="12.75" style="186" customWidth="1"/>
    <col min="12302" max="12544" width="9" style="186"/>
    <col min="12545" max="12545" width="23.25" style="186" customWidth="1"/>
    <col min="12546" max="12546" width="11.25" style="186" customWidth="1"/>
    <col min="12547" max="12547" width="11.5" style="186" customWidth="1"/>
    <col min="12548" max="12548" width="11.125" style="186" customWidth="1"/>
    <col min="12549" max="12549" width="9.125" style="186" customWidth="1"/>
    <col min="12550" max="12550" width="10.5" style="186" customWidth="1"/>
    <col min="12551" max="12551" width="9.625" style="186" customWidth="1"/>
    <col min="12552" max="12552" width="9" style="186" customWidth="1"/>
    <col min="12553" max="12553" width="10.75" style="186" customWidth="1"/>
    <col min="12554" max="12554" width="9.375" style="186" customWidth="1"/>
    <col min="12555" max="12555" width="10.125" style="186" customWidth="1"/>
    <col min="12556" max="12556" width="10.25" style="186" customWidth="1"/>
    <col min="12557" max="12557" width="12.75" style="186" customWidth="1"/>
    <col min="12558" max="12800" width="9" style="186"/>
    <col min="12801" max="12801" width="23.25" style="186" customWidth="1"/>
    <col min="12802" max="12802" width="11.25" style="186" customWidth="1"/>
    <col min="12803" max="12803" width="11.5" style="186" customWidth="1"/>
    <col min="12804" max="12804" width="11.125" style="186" customWidth="1"/>
    <col min="12805" max="12805" width="9.125" style="186" customWidth="1"/>
    <col min="12806" max="12806" width="10.5" style="186" customWidth="1"/>
    <col min="12807" max="12807" width="9.625" style="186" customWidth="1"/>
    <col min="12808" max="12808" width="9" style="186" customWidth="1"/>
    <col min="12809" max="12809" width="10.75" style="186" customWidth="1"/>
    <col min="12810" max="12810" width="9.375" style="186" customWidth="1"/>
    <col min="12811" max="12811" width="10.125" style="186" customWidth="1"/>
    <col min="12812" max="12812" width="10.25" style="186" customWidth="1"/>
    <col min="12813" max="12813" width="12.75" style="186" customWidth="1"/>
    <col min="12814" max="13056" width="9" style="186"/>
    <col min="13057" max="13057" width="23.25" style="186" customWidth="1"/>
    <col min="13058" max="13058" width="11.25" style="186" customWidth="1"/>
    <col min="13059" max="13059" width="11.5" style="186" customWidth="1"/>
    <col min="13060" max="13060" width="11.125" style="186" customWidth="1"/>
    <col min="13061" max="13061" width="9.125" style="186" customWidth="1"/>
    <col min="13062" max="13062" width="10.5" style="186" customWidth="1"/>
    <col min="13063" max="13063" width="9.625" style="186" customWidth="1"/>
    <col min="13064" max="13064" width="9" style="186" customWidth="1"/>
    <col min="13065" max="13065" width="10.75" style="186" customWidth="1"/>
    <col min="13066" max="13066" width="9.375" style="186" customWidth="1"/>
    <col min="13067" max="13067" width="10.125" style="186" customWidth="1"/>
    <col min="13068" max="13068" width="10.25" style="186" customWidth="1"/>
    <col min="13069" max="13069" width="12.75" style="186" customWidth="1"/>
    <col min="13070" max="13312" width="9" style="186"/>
    <col min="13313" max="13313" width="23.25" style="186" customWidth="1"/>
    <col min="13314" max="13314" width="11.25" style="186" customWidth="1"/>
    <col min="13315" max="13315" width="11.5" style="186" customWidth="1"/>
    <col min="13316" max="13316" width="11.125" style="186" customWidth="1"/>
    <col min="13317" max="13317" width="9.125" style="186" customWidth="1"/>
    <col min="13318" max="13318" width="10.5" style="186" customWidth="1"/>
    <col min="13319" max="13319" width="9.625" style="186" customWidth="1"/>
    <col min="13320" max="13320" width="9" style="186" customWidth="1"/>
    <col min="13321" max="13321" width="10.75" style="186" customWidth="1"/>
    <col min="13322" max="13322" width="9.375" style="186" customWidth="1"/>
    <col min="13323" max="13323" width="10.125" style="186" customWidth="1"/>
    <col min="13324" max="13324" width="10.25" style="186" customWidth="1"/>
    <col min="13325" max="13325" width="12.75" style="186" customWidth="1"/>
    <col min="13326" max="13568" width="9" style="186"/>
    <col min="13569" max="13569" width="23.25" style="186" customWidth="1"/>
    <col min="13570" max="13570" width="11.25" style="186" customWidth="1"/>
    <col min="13571" max="13571" width="11.5" style="186" customWidth="1"/>
    <col min="13572" max="13572" width="11.125" style="186" customWidth="1"/>
    <col min="13573" max="13573" width="9.125" style="186" customWidth="1"/>
    <col min="13574" max="13574" width="10.5" style="186" customWidth="1"/>
    <col min="13575" max="13575" width="9.625" style="186" customWidth="1"/>
    <col min="13576" max="13576" width="9" style="186" customWidth="1"/>
    <col min="13577" max="13577" width="10.75" style="186" customWidth="1"/>
    <col min="13578" max="13578" width="9.375" style="186" customWidth="1"/>
    <col min="13579" max="13579" width="10.125" style="186" customWidth="1"/>
    <col min="13580" max="13580" width="10.25" style="186" customWidth="1"/>
    <col min="13581" max="13581" width="12.75" style="186" customWidth="1"/>
    <col min="13582" max="13824" width="9" style="186"/>
    <col min="13825" max="13825" width="23.25" style="186" customWidth="1"/>
    <col min="13826" max="13826" width="11.25" style="186" customWidth="1"/>
    <col min="13827" max="13827" width="11.5" style="186" customWidth="1"/>
    <col min="13828" max="13828" width="11.125" style="186" customWidth="1"/>
    <col min="13829" max="13829" width="9.125" style="186" customWidth="1"/>
    <col min="13830" max="13830" width="10.5" style="186" customWidth="1"/>
    <col min="13831" max="13831" width="9.625" style="186" customWidth="1"/>
    <col min="13832" max="13832" width="9" style="186" customWidth="1"/>
    <col min="13833" max="13833" width="10.75" style="186" customWidth="1"/>
    <col min="13834" max="13834" width="9.375" style="186" customWidth="1"/>
    <col min="13835" max="13835" width="10.125" style="186" customWidth="1"/>
    <col min="13836" max="13836" width="10.25" style="186" customWidth="1"/>
    <col min="13837" max="13837" width="12.75" style="186" customWidth="1"/>
    <col min="13838" max="14080" width="9" style="186"/>
    <col min="14081" max="14081" width="23.25" style="186" customWidth="1"/>
    <col min="14082" max="14082" width="11.25" style="186" customWidth="1"/>
    <col min="14083" max="14083" width="11.5" style="186" customWidth="1"/>
    <col min="14084" max="14084" width="11.125" style="186" customWidth="1"/>
    <col min="14085" max="14085" width="9.125" style="186" customWidth="1"/>
    <col min="14086" max="14086" width="10.5" style="186" customWidth="1"/>
    <col min="14087" max="14087" width="9.625" style="186" customWidth="1"/>
    <col min="14088" max="14088" width="9" style="186" customWidth="1"/>
    <col min="14089" max="14089" width="10.75" style="186" customWidth="1"/>
    <col min="14090" max="14090" width="9.375" style="186" customWidth="1"/>
    <col min="14091" max="14091" width="10.125" style="186" customWidth="1"/>
    <col min="14092" max="14092" width="10.25" style="186" customWidth="1"/>
    <col min="14093" max="14093" width="12.75" style="186" customWidth="1"/>
    <col min="14094" max="14336" width="9" style="186"/>
    <col min="14337" max="14337" width="23.25" style="186" customWidth="1"/>
    <col min="14338" max="14338" width="11.25" style="186" customWidth="1"/>
    <col min="14339" max="14339" width="11.5" style="186" customWidth="1"/>
    <col min="14340" max="14340" width="11.125" style="186" customWidth="1"/>
    <col min="14341" max="14341" width="9.125" style="186" customWidth="1"/>
    <col min="14342" max="14342" width="10.5" style="186" customWidth="1"/>
    <col min="14343" max="14343" width="9.625" style="186" customWidth="1"/>
    <col min="14344" max="14344" width="9" style="186" customWidth="1"/>
    <col min="14345" max="14345" width="10.75" style="186" customWidth="1"/>
    <col min="14346" max="14346" width="9.375" style="186" customWidth="1"/>
    <col min="14347" max="14347" width="10.125" style="186" customWidth="1"/>
    <col min="14348" max="14348" width="10.25" style="186" customWidth="1"/>
    <col min="14349" max="14349" width="12.75" style="186" customWidth="1"/>
    <col min="14350" max="14592" width="9" style="186"/>
    <col min="14593" max="14593" width="23.25" style="186" customWidth="1"/>
    <col min="14594" max="14594" width="11.25" style="186" customWidth="1"/>
    <col min="14595" max="14595" width="11.5" style="186" customWidth="1"/>
    <col min="14596" max="14596" width="11.125" style="186" customWidth="1"/>
    <col min="14597" max="14597" width="9.125" style="186" customWidth="1"/>
    <col min="14598" max="14598" width="10.5" style="186" customWidth="1"/>
    <col min="14599" max="14599" width="9.625" style="186" customWidth="1"/>
    <col min="14600" max="14600" width="9" style="186" customWidth="1"/>
    <col min="14601" max="14601" width="10.75" style="186" customWidth="1"/>
    <col min="14602" max="14602" width="9.375" style="186" customWidth="1"/>
    <col min="14603" max="14603" width="10.125" style="186" customWidth="1"/>
    <col min="14604" max="14604" width="10.25" style="186" customWidth="1"/>
    <col min="14605" max="14605" width="12.75" style="186" customWidth="1"/>
    <col min="14606" max="14848" width="9" style="186"/>
    <col min="14849" max="14849" width="23.25" style="186" customWidth="1"/>
    <col min="14850" max="14850" width="11.25" style="186" customWidth="1"/>
    <col min="14851" max="14851" width="11.5" style="186" customWidth="1"/>
    <col min="14852" max="14852" width="11.125" style="186" customWidth="1"/>
    <col min="14853" max="14853" width="9.125" style="186" customWidth="1"/>
    <col min="14854" max="14854" width="10.5" style="186" customWidth="1"/>
    <col min="14855" max="14855" width="9.625" style="186" customWidth="1"/>
    <col min="14856" max="14856" width="9" style="186" customWidth="1"/>
    <col min="14857" max="14857" width="10.75" style="186" customWidth="1"/>
    <col min="14858" max="14858" width="9.375" style="186" customWidth="1"/>
    <col min="14859" max="14859" width="10.125" style="186" customWidth="1"/>
    <col min="14860" max="14860" width="10.25" style="186" customWidth="1"/>
    <col min="14861" max="14861" width="12.75" style="186" customWidth="1"/>
    <col min="14862" max="15104" width="9" style="186"/>
    <col min="15105" max="15105" width="23.25" style="186" customWidth="1"/>
    <col min="15106" max="15106" width="11.25" style="186" customWidth="1"/>
    <col min="15107" max="15107" width="11.5" style="186" customWidth="1"/>
    <col min="15108" max="15108" width="11.125" style="186" customWidth="1"/>
    <col min="15109" max="15109" width="9.125" style="186" customWidth="1"/>
    <col min="15110" max="15110" width="10.5" style="186" customWidth="1"/>
    <col min="15111" max="15111" width="9.625" style="186" customWidth="1"/>
    <col min="15112" max="15112" width="9" style="186" customWidth="1"/>
    <col min="15113" max="15113" width="10.75" style="186" customWidth="1"/>
    <col min="15114" max="15114" width="9.375" style="186" customWidth="1"/>
    <col min="15115" max="15115" width="10.125" style="186" customWidth="1"/>
    <col min="15116" max="15116" width="10.25" style="186" customWidth="1"/>
    <col min="15117" max="15117" width="12.75" style="186" customWidth="1"/>
    <col min="15118" max="15360" width="9" style="186"/>
    <col min="15361" max="15361" width="23.25" style="186" customWidth="1"/>
    <col min="15362" max="15362" width="11.25" style="186" customWidth="1"/>
    <col min="15363" max="15363" width="11.5" style="186" customWidth="1"/>
    <col min="15364" max="15364" width="11.125" style="186" customWidth="1"/>
    <col min="15365" max="15365" width="9.125" style="186" customWidth="1"/>
    <col min="15366" max="15366" width="10.5" style="186" customWidth="1"/>
    <col min="15367" max="15367" width="9.625" style="186" customWidth="1"/>
    <col min="15368" max="15368" width="9" style="186" customWidth="1"/>
    <col min="15369" max="15369" width="10.75" style="186" customWidth="1"/>
    <col min="15370" max="15370" width="9.375" style="186" customWidth="1"/>
    <col min="15371" max="15371" width="10.125" style="186" customWidth="1"/>
    <col min="15372" max="15372" width="10.25" style="186" customWidth="1"/>
    <col min="15373" max="15373" width="12.75" style="186" customWidth="1"/>
    <col min="15374" max="15616" width="9" style="186"/>
    <col min="15617" max="15617" width="23.25" style="186" customWidth="1"/>
    <col min="15618" max="15618" width="11.25" style="186" customWidth="1"/>
    <col min="15619" max="15619" width="11.5" style="186" customWidth="1"/>
    <col min="15620" max="15620" width="11.125" style="186" customWidth="1"/>
    <col min="15621" max="15621" width="9.125" style="186" customWidth="1"/>
    <col min="15622" max="15622" width="10.5" style="186" customWidth="1"/>
    <col min="15623" max="15623" width="9.625" style="186" customWidth="1"/>
    <col min="15624" max="15624" width="9" style="186" customWidth="1"/>
    <col min="15625" max="15625" width="10.75" style="186" customWidth="1"/>
    <col min="15626" max="15626" width="9.375" style="186" customWidth="1"/>
    <col min="15627" max="15627" width="10.125" style="186" customWidth="1"/>
    <col min="15628" max="15628" width="10.25" style="186" customWidth="1"/>
    <col min="15629" max="15629" width="12.75" style="186" customWidth="1"/>
    <col min="15630" max="15872" width="9" style="186"/>
    <col min="15873" max="15873" width="23.25" style="186" customWidth="1"/>
    <col min="15874" max="15874" width="11.25" style="186" customWidth="1"/>
    <col min="15875" max="15875" width="11.5" style="186" customWidth="1"/>
    <col min="15876" max="15876" width="11.125" style="186" customWidth="1"/>
    <col min="15877" max="15877" width="9.125" style="186" customWidth="1"/>
    <col min="15878" max="15878" width="10.5" style="186" customWidth="1"/>
    <col min="15879" max="15879" width="9.625" style="186" customWidth="1"/>
    <col min="15880" max="15880" width="9" style="186" customWidth="1"/>
    <col min="15881" max="15881" width="10.75" style="186" customWidth="1"/>
    <col min="15882" max="15882" width="9.375" style="186" customWidth="1"/>
    <col min="15883" max="15883" width="10.125" style="186" customWidth="1"/>
    <col min="15884" max="15884" width="10.25" style="186" customWidth="1"/>
    <col min="15885" max="15885" width="12.75" style="186" customWidth="1"/>
    <col min="15886" max="16128" width="9" style="186"/>
    <col min="16129" max="16129" width="23.25" style="186" customWidth="1"/>
    <col min="16130" max="16130" width="11.25" style="186" customWidth="1"/>
    <col min="16131" max="16131" width="11.5" style="186" customWidth="1"/>
    <col min="16132" max="16132" width="11.125" style="186" customWidth="1"/>
    <col min="16133" max="16133" width="9.125" style="186" customWidth="1"/>
    <col min="16134" max="16134" width="10.5" style="186" customWidth="1"/>
    <col min="16135" max="16135" width="9.625" style="186" customWidth="1"/>
    <col min="16136" max="16136" width="9" style="186" customWidth="1"/>
    <col min="16137" max="16137" width="10.75" style="186" customWidth="1"/>
    <col min="16138" max="16138" width="9.375" style="186" customWidth="1"/>
    <col min="16139" max="16139" width="10.125" style="186" customWidth="1"/>
    <col min="16140" max="16140" width="10.25" style="186" customWidth="1"/>
    <col min="16141" max="16141" width="12.75" style="186" customWidth="1"/>
    <col min="16142" max="16384" width="9" style="186"/>
  </cols>
  <sheetData>
    <row r="1" spans="1:15" ht="24.75" customHeight="1" x14ac:dyDescent="0.2">
      <c r="A1" s="356" t="s">
        <v>96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</row>
    <row r="2" spans="1:15" ht="26.25" customHeight="1" x14ac:dyDescent="0.2">
      <c r="A2" s="356" t="s">
        <v>189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</row>
    <row r="3" spans="1:15" ht="27" customHeight="1" x14ac:dyDescent="0.2">
      <c r="A3" s="357" t="s">
        <v>207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</row>
    <row r="4" spans="1:15" s="189" customFormat="1" ht="63" customHeight="1" x14ac:dyDescent="0.2">
      <c r="A4" s="187" t="s">
        <v>190</v>
      </c>
      <c r="B4" s="187" t="s">
        <v>191</v>
      </c>
      <c r="C4" s="187" t="s">
        <v>43</v>
      </c>
      <c r="D4" s="187" t="s">
        <v>118</v>
      </c>
      <c r="E4" s="187" t="s">
        <v>208</v>
      </c>
      <c r="F4" s="187" t="s">
        <v>121</v>
      </c>
      <c r="G4" s="187" t="s">
        <v>192</v>
      </c>
      <c r="H4" s="188" t="s">
        <v>209</v>
      </c>
      <c r="I4" s="187" t="s">
        <v>210</v>
      </c>
      <c r="J4" s="188" t="s">
        <v>211</v>
      </c>
      <c r="K4" s="187" t="s">
        <v>271</v>
      </c>
      <c r="L4" s="187" t="s">
        <v>193</v>
      </c>
      <c r="M4" s="260"/>
    </row>
    <row r="5" spans="1:15" s="189" customFormat="1" ht="20.25" customHeight="1" x14ac:dyDescent="0.2">
      <c r="A5" s="190" t="s">
        <v>194</v>
      </c>
      <c r="B5" s="191"/>
      <c r="C5" s="191"/>
      <c r="D5" s="192"/>
      <c r="E5" s="192"/>
      <c r="F5" s="192"/>
      <c r="G5" s="192"/>
      <c r="H5" s="192"/>
      <c r="I5" s="192"/>
      <c r="J5" s="192"/>
      <c r="K5" s="192"/>
      <c r="L5" s="192"/>
      <c r="M5" s="260"/>
    </row>
    <row r="6" spans="1:15" s="189" customFormat="1" ht="18.75" customHeight="1" x14ac:dyDescent="0.4">
      <c r="A6" s="193" t="s">
        <v>193</v>
      </c>
      <c r="B6" s="194">
        <v>1179916</v>
      </c>
      <c r="C6" s="195">
        <v>850116</v>
      </c>
      <c r="D6" s="196">
        <v>0</v>
      </c>
      <c r="E6" s="196">
        <v>0</v>
      </c>
      <c r="F6" s="196">
        <v>0</v>
      </c>
      <c r="G6" s="196">
        <v>0</v>
      </c>
      <c r="H6" s="196">
        <v>0</v>
      </c>
      <c r="I6" s="196">
        <v>0</v>
      </c>
      <c r="J6" s="196">
        <v>0</v>
      </c>
      <c r="K6" s="196">
        <v>0</v>
      </c>
      <c r="L6" s="197">
        <v>850116</v>
      </c>
      <c r="M6" s="260"/>
    </row>
    <row r="7" spans="1:15" s="189" customFormat="1" ht="18.75" customHeight="1" x14ac:dyDescent="0.4">
      <c r="A7" s="193" t="s">
        <v>212</v>
      </c>
      <c r="B7" s="198">
        <v>0</v>
      </c>
      <c r="C7" s="199">
        <v>9925400</v>
      </c>
      <c r="D7" s="196">
        <v>0</v>
      </c>
      <c r="E7" s="196">
        <v>0</v>
      </c>
      <c r="F7" s="196">
        <v>0</v>
      </c>
      <c r="G7" s="196">
        <v>0</v>
      </c>
      <c r="H7" s="196">
        <v>0</v>
      </c>
      <c r="I7" s="196">
        <v>0</v>
      </c>
      <c r="J7" s="196">
        <v>0</v>
      </c>
      <c r="K7" s="196">
        <v>0</v>
      </c>
      <c r="L7" s="197">
        <v>9925400</v>
      </c>
      <c r="M7" s="260"/>
    </row>
    <row r="8" spans="1:15" s="189" customFormat="1" ht="18" customHeight="1" x14ac:dyDescent="0.4">
      <c r="A8" s="193" t="s">
        <v>195</v>
      </c>
      <c r="B8" s="194">
        <v>2699280</v>
      </c>
      <c r="C8" s="195">
        <v>2395841.75</v>
      </c>
      <c r="D8" s="196">
        <v>2395841.75</v>
      </c>
      <c r="E8" s="196">
        <v>0</v>
      </c>
      <c r="F8" s="196">
        <v>0</v>
      </c>
      <c r="G8" s="196">
        <v>0</v>
      </c>
      <c r="H8" s="196">
        <v>0</v>
      </c>
      <c r="I8" s="196">
        <v>0</v>
      </c>
      <c r="J8" s="196">
        <v>0</v>
      </c>
      <c r="K8" s="196">
        <v>0</v>
      </c>
      <c r="L8" s="196">
        <v>0</v>
      </c>
      <c r="M8" s="260"/>
    </row>
    <row r="9" spans="1:15" s="189" customFormat="1" ht="18.75" customHeight="1" x14ac:dyDescent="0.4">
      <c r="A9" s="193" t="s">
        <v>196</v>
      </c>
      <c r="B9" s="194">
        <v>6099240</v>
      </c>
      <c r="C9" s="195">
        <f>2965297.48+2159548.4+3010</f>
        <v>5127855.88</v>
      </c>
      <c r="D9" s="200">
        <f>4065674.88</f>
        <v>4065674.88</v>
      </c>
      <c r="E9" s="196"/>
      <c r="F9" s="197">
        <v>141021</v>
      </c>
      <c r="G9" s="196"/>
      <c r="H9" s="196">
        <v>0</v>
      </c>
      <c r="I9" s="196">
        <f>471000+450160</f>
        <v>921160</v>
      </c>
      <c r="J9" s="196">
        <v>0</v>
      </c>
      <c r="K9" s="196"/>
      <c r="L9" s="196">
        <v>0</v>
      </c>
      <c r="M9" s="260"/>
    </row>
    <row r="10" spans="1:15" s="189" customFormat="1" ht="18.75" customHeight="1" x14ac:dyDescent="0.2">
      <c r="A10" s="193" t="s">
        <v>213</v>
      </c>
      <c r="B10" s="198">
        <v>0</v>
      </c>
      <c r="C10" s="201">
        <v>230910</v>
      </c>
      <c r="D10" s="196">
        <v>0</v>
      </c>
      <c r="E10" s="196">
        <v>0</v>
      </c>
      <c r="F10" s="197">
        <v>230910</v>
      </c>
      <c r="G10" s="196">
        <v>0</v>
      </c>
      <c r="H10" s="196">
        <v>0</v>
      </c>
      <c r="I10" s="196">
        <v>0</v>
      </c>
      <c r="J10" s="196">
        <v>0</v>
      </c>
      <c r="K10" s="196">
        <v>0</v>
      </c>
      <c r="L10" s="196">
        <v>0</v>
      </c>
      <c r="M10" s="260"/>
    </row>
    <row r="11" spans="1:15" s="189" customFormat="1" ht="18.75" customHeight="1" x14ac:dyDescent="0.4">
      <c r="A11" s="193" t="s">
        <v>197</v>
      </c>
      <c r="B11" s="194">
        <v>541880</v>
      </c>
      <c r="C11" s="195">
        <v>266656.75</v>
      </c>
      <c r="D11" s="200">
        <v>206606.75</v>
      </c>
      <c r="E11" s="196"/>
      <c r="F11" s="197">
        <v>0</v>
      </c>
      <c r="G11" s="196">
        <v>0</v>
      </c>
      <c r="H11" s="196">
        <v>0</v>
      </c>
      <c r="I11" s="197">
        <v>60050</v>
      </c>
      <c r="J11" s="196">
        <v>0</v>
      </c>
      <c r="K11" s="196">
        <v>0</v>
      </c>
      <c r="L11" s="196">
        <v>0</v>
      </c>
      <c r="M11" s="260"/>
    </row>
    <row r="12" spans="1:15" s="189" customFormat="1" ht="18.75" customHeight="1" x14ac:dyDescent="0.4">
      <c r="A12" s="193" t="s">
        <v>214</v>
      </c>
      <c r="B12" s="194"/>
      <c r="C12" s="195">
        <v>299145</v>
      </c>
      <c r="D12" s="197">
        <v>0</v>
      </c>
      <c r="E12" s="196">
        <v>0</v>
      </c>
      <c r="F12" s="197">
        <v>299145</v>
      </c>
      <c r="G12" s="196">
        <v>0</v>
      </c>
      <c r="H12" s="196">
        <v>0</v>
      </c>
      <c r="I12" s="197">
        <v>0</v>
      </c>
      <c r="J12" s="196">
        <v>0</v>
      </c>
      <c r="K12" s="196">
        <v>0</v>
      </c>
      <c r="L12" s="196">
        <v>0</v>
      </c>
      <c r="M12" s="260"/>
    </row>
    <row r="13" spans="1:15" s="189" customFormat="1" ht="18.75" customHeight="1" x14ac:dyDescent="0.4">
      <c r="A13" s="193" t="s">
        <v>67</v>
      </c>
      <c r="B13" s="194">
        <v>4483400</v>
      </c>
      <c r="C13" s="195">
        <v>3432791.72</v>
      </c>
      <c r="D13" s="200">
        <f>2691625.44+6980+12620+3932+3872+18000+17560+5000+29115.28+56560</f>
        <v>2845264.7199999997</v>
      </c>
      <c r="E13" s="196">
        <v>11500</v>
      </c>
      <c r="F13" s="197">
        <f>158850+16500+46500</f>
        <v>221850</v>
      </c>
      <c r="G13" s="196"/>
      <c r="H13" s="196">
        <v>253275</v>
      </c>
      <c r="I13" s="196">
        <v>37722</v>
      </c>
      <c r="J13" s="196">
        <f>15000</f>
        <v>15000</v>
      </c>
      <c r="K13" s="196">
        <v>48180</v>
      </c>
      <c r="L13" s="196">
        <v>0</v>
      </c>
      <c r="M13" s="260"/>
      <c r="O13" s="204"/>
    </row>
    <row r="14" spans="1:15" s="189" customFormat="1" ht="18.75" customHeight="1" x14ac:dyDescent="0.2">
      <c r="A14" s="193" t="s">
        <v>215</v>
      </c>
      <c r="B14" s="198">
        <v>0</v>
      </c>
      <c r="C14" s="201">
        <v>41500</v>
      </c>
      <c r="D14" s="197">
        <v>0</v>
      </c>
      <c r="E14" s="196">
        <v>0</v>
      </c>
      <c r="F14" s="197"/>
      <c r="G14" s="196">
        <v>0</v>
      </c>
      <c r="H14" s="196">
        <v>0</v>
      </c>
      <c r="I14" s="196">
        <v>0</v>
      </c>
      <c r="J14" s="196">
        <v>41500</v>
      </c>
      <c r="K14" s="196">
        <v>0</v>
      </c>
      <c r="L14" s="196">
        <v>0</v>
      </c>
      <c r="M14" s="260"/>
      <c r="O14" s="204"/>
    </row>
    <row r="15" spans="1:15" s="189" customFormat="1" ht="19.5" customHeight="1" x14ac:dyDescent="0.4">
      <c r="A15" s="193" t="s">
        <v>66</v>
      </c>
      <c r="B15" s="194">
        <v>3220600</v>
      </c>
      <c r="C15" s="195">
        <v>2522854.2999999998</v>
      </c>
      <c r="D15" s="202">
        <f>628561.5+29805</f>
        <v>658366.5</v>
      </c>
      <c r="E15" s="197"/>
      <c r="F15" s="197">
        <v>1638868.8</v>
      </c>
      <c r="G15" s="197"/>
      <c r="H15" s="196">
        <v>28280</v>
      </c>
      <c r="I15" s="196">
        <v>197339</v>
      </c>
      <c r="J15" s="196"/>
      <c r="K15" s="197"/>
      <c r="L15" s="196">
        <v>0</v>
      </c>
      <c r="M15" s="260"/>
      <c r="O15" s="204"/>
    </row>
    <row r="16" spans="1:15" s="189" customFormat="1" ht="19.5" customHeight="1" x14ac:dyDescent="0.4">
      <c r="A16" s="193" t="s">
        <v>216</v>
      </c>
      <c r="B16" s="194">
        <v>0</v>
      </c>
      <c r="C16" s="195">
        <v>64600</v>
      </c>
      <c r="D16" s="202">
        <v>0</v>
      </c>
      <c r="E16" s="197">
        <v>0</v>
      </c>
      <c r="F16" s="197">
        <v>64600</v>
      </c>
      <c r="G16" s="197">
        <v>0</v>
      </c>
      <c r="H16" s="196">
        <v>0</v>
      </c>
      <c r="I16" s="196">
        <v>0</v>
      </c>
      <c r="J16" s="196">
        <v>0</v>
      </c>
      <c r="K16" s="197">
        <v>0</v>
      </c>
      <c r="L16" s="196">
        <v>0</v>
      </c>
      <c r="M16" s="260"/>
    </row>
    <row r="17" spans="1:15" s="189" customFormat="1" ht="19.5" customHeight="1" x14ac:dyDescent="0.4">
      <c r="A17" s="193" t="s">
        <v>198</v>
      </c>
      <c r="B17" s="194">
        <v>650000</v>
      </c>
      <c r="C17" s="195">
        <v>460069.86</v>
      </c>
      <c r="D17" s="202">
        <f>431830.53+19200</f>
        <v>451030.53</v>
      </c>
      <c r="E17" s="196">
        <v>0</v>
      </c>
      <c r="F17" s="196">
        <v>9039.33</v>
      </c>
      <c r="G17" s="196">
        <v>0</v>
      </c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260"/>
    </row>
    <row r="18" spans="1:15" s="189" customFormat="1" ht="19.5" customHeight="1" x14ac:dyDescent="0.4">
      <c r="A18" s="193" t="s">
        <v>199</v>
      </c>
      <c r="B18" s="194">
        <v>1389570</v>
      </c>
      <c r="C18" s="195">
        <v>1246330</v>
      </c>
      <c r="D18" s="196">
        <v>30000</v>
      </c>
      <c r="E18" s="196">
        <v>0</v>
      </c>
      <c r="F18" s="196">
        <v>834130</v>
      </c>
      <c r="G18" s="196">
        <v>165000</v>
      </c>
      <c r="H18" s="196">
        <v>30000</v>
      </c>
      <c r="I18" s="196">
        <v>0</v>
      </c>
      <c r="J18" s="196">
        <v>52200</v>
      </c>
      <c r="K18" s="196">
        <v>135000</v>
      </c>
      <c r="L18" s="196">
        <v>0</v>
      </c>
      <c r="M18" s="260"/>
    </row>
    <row r="19" spans="1:15" s="189" customFormat="1" ht="19.5" customHeight="1" x14ac:dyDescent="0.4">
      <c r="A19" s="193" t="s">
        <v>95</v>
      </c>
      <c r="B19" s="194">
        <v>3615600</v>
      </c>
      <c r="C19" s="195">
        <v>1434197.75</v>
      </c>
      <c r="D19" s="202">
        <f>334930+947000</f>
        <v>1281930</v>
      </c>
      <c r="E19" s="196">
        <v>80397.75</v>
      </c>
      <c r="F19" s="196">
        <v>66470</v>
      </c>
      <c r="G19" s="196">
        <v>0</v>
      </c>
      <c r="H19" s="196">
        <v>0</v>
      </c>
      <c r="I19" s="196">
        <v>5400</v>
      </c>
      <c r="J19" s="196">
        <v>0</v>
      </c>
      <c r="K19" s="196">
        <v>0</v>
      </c>
      <c r="L19" s="196">
        <v>0</v>
      </c>
      <c r="M19" s="260"/>
    </row>
    <row r="20" spans="1:15" s="189" customFormat="1" ht="18" customHeight="1" x14ac:dyDescent="0.2">
      <c r="A20" s="193" t="s">
        <v>218</v>
      </c>
      <c r="B20" s="198">
        <v>0</v>
      </c>
      <c r="C20" s="201">
        <v>896290.85</v>
      </c>
      <c r="D20" s="197">
        <v>896290.85</v>
      </c>
      <c r="E20" s="196">
        <v>0</v>
      </c>
      <c r="F20" s="196"/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260"/>
      <c r="O20" s="204"/>
    </row>
    <row r="21" spans="1:15" s="189" customFormat="1" ht="19.5" customHeight="1" x14ac:dyDescent="0.4">
      <c r="A21" s="193" t="s">
        <v>94</v>
      </c>
      <c r="B21" s="194">
        <v>1600000</v>
      </c>
      <c r="C21" s="195">
        <v>1567700</v>
      </c>
      <c r="D21" s="196"/>
      <c r="E21" s="196">
        <v>0</v>
      </c>
      <c r="F21" s="196"/>
      <c r="G21" s="196">
        <v>0</v>
      </c>
      <c r="H21" s="196">
        <v>0</v>
      </c>
      <c r="I21" s="196">
        <v>1567700</v>
      </c>
      <c r="J21" s="196">
        <v>0</v>
      </c>
      <c r="K21" s="196">
        <v>0</v>
      </c>
      <c r="L21" s="196">
        <v>0</v>
      </c>
      <c r="M21" s="260"/>
    </row>
    <row r="22" spans="1:15" s="189" customFormat="1" ht="19.5" customHeight="1" x14ac:dyDescent="0.4">
      <c r="A22" s="193" t="s">
        <v>220</v>
      </c>
      <c r="B22" s="203">
        <v>0</v>
      </c>
      <c r="C22" s="195">
        <v>4037000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4037000</v>
      </c>
      <c r="J22" s="196">
        <v>0</v>
      </c>
      <c r="K22" s="196">
        <v>0</v>
      </c>
      <c r="L22" s="196">
        <v>0</v>
      </c>
      <c r="M22" s="260"/>
    </row>
    <row r="23" spans="1:15" s="189" customFormat="1" ht="20.100000000000001" customHeight="1" x14ac:dyDescent="0.4">
      <c r="A23" s="193" t="s">
        <v>221</v>
      </c>
      <c r="B23" s="194">
        <v>0</v>
      </c>
      <c r="C23" s="201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260"/>
    </row>
    <row r="24" spans="1:15" s="189" customFormat="1" ht="20.100000000000001" customHeight="1" x14ac:dyDescent="0.4">
      <c r="A24" s="193"/>
      <c r="B24" s="194"/>
      <c r="C24" s="201"/>
      <c r="D24" s="196"/>
      <c r="E24" s="196"/>
      <c r="F24" s="196"/>
      <c r="G24" s="196"/>
      <c r="H24" s="196"/>
      <c r="I24" s="196"/>
      <c r="J24" s="196"/>
      <c r="K24" s="196"/>
      <c r="L24" s="196"/>
      <c r="M24" s="260"/>
    </row>
    <row r="25" spans="1:15" s="189" customFormat="1" ht="24.75" customHeight="1" x14ac:dyDescent="0.2">
      <c r="A25" s="205" t="s">
        <v>200</v>
      </c>
      <c r="B25" s="206">
        <f>SUM(B6:B23)</f>
        <v>25479486</v>
      </c>
      <c r="C25" s="206">
        <f>SUM(C6:C24)</f>
        <v>34799259.859999999</v>
      </c>
      <c r="D25" s="207">
        <f>SUM(D6:D23)</f>
        <v>12831005.979999999</v>
      </c>
      <c r="E25" s="207">
        <f t="shared" ref="E25:L25" si="0">SUM(E6:E23)</f>
        <v>91897.75</v>
      </c>
      <c r="F25" s="271">
        <f t="shared" si="0"/>
        <v>3506034.13</v>
      </c>
      <c r="G25" s="207">
        <f t="shared" si="0"/>
        <v>165000</v>
      </c>
      <c r="H25" s="207">
        <f t="shared" si="0"/>
        <v>311555</v>
      </c>
      <c r="I25" s="207">
        <f t="shared" si="0"/>
        <v>6826371</v>
      </c>
      <c r="J25" s="207">
        <f t="shared" si="0"/>
        <v>108700</v>
      </c>
      <c r="K25" s="207">
        <f t="shared" si="0"/>
        <v>183180</v>
      </c>
      <c r="L25" s="207">
        <f t="shared" si="0"/>
        <v>10775516</v>
      </c>
      <c r="M25" s="260"/>
    </row>
    <row r="26" spans="1:15" s="189" customFormat="1" ht="19.5" customHeight="1" x14ac:dyDescent="0.2">
      <c r="A26" s="190" t="s">
        <v>201</v>
      </c>
      <c r="B26" s="208"/>
      <c r="C26" s="208"/>
      <c r="D26" s="209"/>
      <c r="E26" s="209"/>
      <c r="F26" s="209"/>
      <c r="G26" s="210"/>
      <c r="H26" s="210"/>
      <c r="I26" s="209"/>
      <c r="J26" s="209"/>
      <c r="K26" s="209"/>
      <c r="L26" s="209"/>
      <c r="M26" s="260"/>
    </row>
    <row r="27" spans="1:15" s="189" customFormat="1" ht="18" customHeight="1" x14ac:dyDescent="0.4">
      <c r="A27" s="193" t="s">
        <v>222</v>
      </c>
      <c r="B27" s="211">
        <v>822000</v>
      </c>
      <c r="C27" s="212">
        <v>492743.27</v>
      </c>
      <c r="D27" s="209"/>
      <c r="E27" s="209"/>
      <c r="F27" s="209" t="s">
        <v>47</v>
      </c>
      <c r="G27" s="210"/>
      <c r="H27" s="210"/>
      <c r="I27" s="209"/>
      <c r="J27" s="209"/>
      <c r="K27" s="209"/>
      <c r="L27" s="209"/>
      <c r="M27" s="260"/>
    </row>
    <row r="28" spans="1:15" s="189" customFormat="1" ht="15.75" customHeight="1" x14ac:dyDescent="0.4">
      <c r="A28" s="193" t="s">
        <v>223</v>
      </c>
      <c r="B28" s="211">
        <v>17040950</v>
      </c>
      <c r="C28" s="212">
        <v>17291089.609999999</v>
      </c>
      <c r="D28" s="209"/>
      <c r="E28" s="209"/>
      <c r="F28" s="209"/>
      <c r="G28" s="209"/>
      <c r="H28" s="209"/>
      <c r="I28" s="209"/>
      <c r="J28" s="209"/>
      <c r="K28" s="209"/>
      <c r="L28" s="209"/>
      <c r="M28" s="260"/>
    </row>
    <row r="29" spans="1:15" s="189" customFormat="1" ht="18" customHeight="1" x14ac:dyDescent="0.4">
      <c r="A29" s="292" t="s">
        <v>224</v>
      </c>
      <c r="B29" s="211">
        <v>252200</v>
      </c>
      <c r="C29" s="212">
        <v>262555.2</v>
      </c>
      <c r="D29" s="209"/>
      <c r="E29" s="209"/>
      <c r="F29" s="209"/>
      <c r="G29" s="209"/>
      <c r="H29" s="209"/>
      <c r="I29" s="209"/>
      <c r="J29" s="209"/>
      <c r="K29" s="209"/>
      <c r="L29" s="209"/>
      <c r="M29" s="260"/>
    </row>
    <row r="30" spans="1:15" s="189" customFormat="1" ht="17.25" customHeight="1" x14ac:dyDescent="0.4">
      <c r="A30" s="193" t="s">
        <v>202</v>
      </c>
      <c r="B30" s="211">
        <v>291000</v>
      </c>
      <c r="C30" s="212">
        <v>258569.57</v>
      </c>
      <c r="D30" s="209"/>
      <c r="E30" s="209"/>
      <c r="F30" s="209"/>
      <c r="G30" s="209"/>
      <c r="H30" s="209"/>
      <c r="I30" s="209"/>
      <c r="J30" s="209"/>
      <c r="K30" s="209"/>
      <c r="L30" s="209"/>
      <c r="M30" s="260"/>
    </row>
    <row r="31" spans="1:15" s="189" customFormat="1" ht="17.25" customHeight="1" x14ac:dyDescent="0.4">
      <c r="A31" s="193" t="s">
        <v>225</v>
      </c>
      <c r="B31" s="211">
        <v>0</v>
      </c>
      <c r="C31" s="212">
        <v>0</v>
      </c>
      <c r="D31" s="209"/>
      <c r="E31" s="209"/>
      <c r="F31" s="209"/>
      <c r="G31" s="209"/>
      <c r="H31" s="209"/>
      <c r="I31" s="209"/>
      <c r="J31" s="209"/>
      <c r="K31" s="209"/>
      <c r="L31" s="209"/>
      <c r="M31" s="260"/>
    </row>
    <row r="32" spans="1:15" s="189" customFormat="1" ht="16.5" customHeight="1" x14ac:dyDescent="0.4">
      <c r="A32" s="193" t="s">
        <v>226</v>
      </c>
      <c r="B32" s="211">
        <v>203100</v>
      </c>
      <c r="C32" s="212">
        <v>209702</v>
      </c>
      <c r="D32" s="209"/>
      <c r="E32" s="209"/>
      <c r="F32" s="209"/>
      <c r="G32" s="209"/>
      <c r="H32" s="209"/>
      <c r="I32" s="209"/>
      <c r="J32" s="209"/>
      <c r="K32" s="209"/>
      <c r="L32" s="209"/>
      <c r="M32" s="260"/>
    </row>
    <row r="33" spans="1:13" s="189" customFormat="1" ht="18" customHeight="1" x14ac:dyDescent="0.4">
      <c r="A33" s="193" t="s">
        <v>227</v>
      </c>
      <c r="B33" s="211">
        <v>6400000</v>
      </c>
      <c r="C33" s="212">
        <v>3938219</v>
      </c>
      <c r="D33" s="209"/>
      <c r="E33" s="209"/>
      <c r="F33" s="209"/>
      <c r="G33" s="209"/>
      <c r="H33" s="209"/>
      <c r="I33" s="209"/>
      <c r="J33" s="209"/>
      <c r="K33" s="209"/>
      <c r="L33" s="209"/>
      <c r="M33" s="260"/>
    </row>
    <row r="34" spans="1:13" s="189" customFormat="1" ht="21" x14ac:dyDescent="0.4">
      <c r="A34" s="292" t="s">
        <v>234</v>
      </c>
      <c r="B34" s="211">
        <v>0</v>
      </c>
      <c r="C34" s="212">
        <v>17139084.850000001</v>
      </c>
      <c r="D34" s="209"/>
      <c r="E34" s="209"/>
      <c r="F34" s="209"/>
      <c r="G34" s="209"/>
      <c r="H34" s="209"/>
      <c r="I34" s="209"/>
      <c r="J34" s="209"/>
      <c r="K34" s="209"/>
      <c r="L34" s="209"/>
      <c r="M34" s="260"/>
    </row>
    <row r="35" spans="1:13" ht="18.75" x14ac:dyDescent="0.4">
      <c r="A35" s="193" t="s">
        <v>228</v>
      </c>
      <c r="B35" s="211">
        <v>0</v>
      </c>
      <c r="C35" s="212">
        <v>1044044</v>
      </c>
      <c r="D35" s="209"/>
      <c r="E35" s="209"/>
      <c r="F35" s="209"/>
      <c r="G35" s="209"/>
      <c r="H35" s="209"/>
      <c r="I35" s="209"/>
      <c r="J35" s="209"/>
      <c r="K35" s="209"/>
      <c r="L35" s="209"/>
    </row>
    <row r="36" spans="1:13" s="215" customFormat="1" ht="27.75" customHeight="1" x14ac:dyDescent="0.55000000000000004">
      <c r="A36" s="193"/>
      <c r="B36" s="213">
        <v>0</v>
      </c>
      <c r="C36" s="214"/>
      <c r="D36" s="209"/>
      <c r="E36" s="209"/>
      <c r="F36" s="209"/>
      <c r="G36" s="209"/>
      <c r="H36" s="209"/>
      <c r="I36" s="209"/>
      <c r="J36" s="209"/>
      <c r="K36" s="209"/>
      <c r="L36" s="209"/>
      <c r="M36" s="261"/>
    </row>
    <row r="37" spans="1:13" s="215" customFormat="1" ht="27.75" customHeight="1" thickBot="1" x14ac:dyDescent="0.6">
      <c r="A37" s="216" t="s">
        <v>203</v>
      </c>
      <c r="B37" s="217">
        <f>SUM(B27:B33)</f>
        <v>25009250</v>
      </c>
      <c r="C37" s="217">
        <f>SUM(C27:C36)</f>
        <v>40636007.5</v>
      </c>
      <c r="D37" s="218"/>
      <c r="E37" s="218"/>
      <c r="F37" s="218"/>
      <c r="G37" s="218"/>
      <c r="H37" s="218"/>
      <c r="I37" s="218"/>
      <c r="J37" s="218"/>
      <c r="K37" s="218"/>
      <c r="L37" s="218"/>
      <c r="M37" s="261"/>
    </row>
    <row r="38" spans="1:13" s="215" customFormat="1" ht="27.75" customHeight="1" thickTop="1" thickBot="1" x14ac:dyDescent="0.6">
      <c r="A38" s="219" t="s">
        <v>229</v>
      </c>
      <c r="B38" s="220"/>
      <c r="C38" s="221">
        <f>C37-C25</f>
        <v>5836747.6400000006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61"/>
    </row>
    <row r="39" spans="1:13" ht="21.75" thickTop="1" x14ac:dyDescent="0.2">
      <c r="A39" s="223"/>
      <c r="B39" s="224"/>
      <c r="C39" s="225"/>
      <c r="D39" s="226"/>
      <c r="E39" s="226"/>
      <c r="F39" s="189"/>
      <c r="G39" s="226"/>
      <c r="H39" s="226"/>
      <c r="I39" s="226"/>
      <c r="J39" s="226"/>
      <c r="K39" s="226"/>
      <c r="L39" s="226"/>
    </row>
    <row r="41" spans="1:13" ht="23.25" x14ac:dyDescent="0.5">
      <c r="A41" s="355" t="s">
        <v>272</v>
      </c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</row>
    <row r="42" spans="1:13" ht="23.25" x14ac:dyDescent="0.5">
      <c r="A42" s="355" t="s">
        <v>277</v>
      </c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55"/>
    </row>
    <row r="43" spans="1:13" ht="23.25" x14ac:dyDescent="0.5">
      <c r="A43" s="355" t="s">
        <v>309</v>
      </c>
      <c r="B43" s="355"/>
      <c r="C43" s="355"/>
      <c r="D43" s="355"/>
      <c r="E43" s="355"/>
      <c r="F43" s="355"/>
      <c r="G43" s="355"/>
      <c r="H43" s="355"/>
      <c r="I43" s="355"/>
      <c r="J43" s="355"/>
      <c r="K43" s="355"/>
      <c r="L43" s="355"/>
    </row>
    <row r="44" spans="1:13" ht="23.25" x14ac:dyDescent="0.2">
      <c r="A44" s="295"/>
      <c r="B44" s="295"/>
      <c r="C44" s="295" t="s">
        <v>310</v>
      </c>
      <c r="D44" s="295"/>
      <c r="E44" s="295"/>
      <c r="F44" s="295"/>
      <c r="G44" s="295" t="s">
        <v>311</v>
      </c>
      <c r="H44" s="295"/>
      <c r="I44" s="295"/>
      <c r="J44" s="295"/>
      <c r="K44" s="295"/>
      <c r="L44" s="295"/>
    </row>
    <row r="45" spans="1:13" ht="26.25" x14ac:dyDescent="0.2">
      <c r="A45" s="272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</row>
  </sheetData>
  <mergeCells count="6">
    <mergeCell ref="A43:L43"/>
    <mergeCell ref="A1:L1"/>
    <mergeCell ref="A2:L2"/>
    <mergeCell ref="A3:L3"/>
    <mergeCell ref="A41:L41"/>
    <mergeCell ref="A42:L42"/>
  </mergeCells>
  <pageMargins left="0" right="0" top="0.35433070866141736" bottom="0.15748031496062992" header="0.31496062992125984" footer="0.31496062992125984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M5" sqref="M5:O25"/>
    </sheetView>
  </sheetViews>
  <sheetFormatPr defaultRowHeight="18" x14ac:dyDescent="0.2"/>
  <cols>
    <col min="1" max="1" width="23.25" style="186" customWidth="1"/>
    <col min="2" max="2" width="11.25" style="186" customWidth="1"/>
    <col min="3" max="3" width="11.5" style="186" customWidth="1"/>
    <col min="4" max="4" width="11.125" style="186" customWidth="1"/>
    <col min="5" max="5" width="9.125" style="186" customWidth="1"/>
    <col min="6" max="6" width="10.5" style="186" customWidth="1"/>
    <col min="7" max="7" width="9.625" style="186" customWidth="1"/>
    <col min="8" max="8" width="9" style="186" customWidth="1"/>
    <col min="9" max="9" width="10.75" style="186" customWidth="1"/>
    <col min="10" max="10" width="9.375" style="186" customWidth="1"/>
    <col min="11" max="11" width="10.125" style="186" customWidth="1"/>
    <col min="12" max="12" width="10.25" style="186" customWidth="1"/>
    <col min="13" max="13" width="12.75" style="259" customWidth="1"/>
    <col min="14" max="256" width="9" style="186"/>
    <col min="257" max="257" width="23.25" style="186" customWidth="1"/>
    <col min="258" max="258" width="11.25" style="186" customWidth="1"/>
    <col min="259" max="259" width="11.5" style="186" customWidth="1"/>
    <col min="260" max="260" width="11.125" style="186" customWidth="1"/>
    <col min="261" max="261" width="9.125" style="186" customWidth="1"/>
    <col min="262" max="262" width="10.5" style="186" customWidth="1"/>
    <col min="263" max="263" width="9.625" style="186" customWidth="1"/>
    <col min="264" max="264" width="9" style="186" customWidth="1"/>
    <col min="265" max="265" width="10.75" style="186" customWidth="1"/>
    <col min="266" max="266" width="9.375" style="186" customWidth="1"/>
    <col min="267" max="267" width="10.125" style="186" customWidth="1"/>
    <col min="268" max="268" width="10.25" style="186" customWidth="1"/>
    <col min="269" max="269" width="12.75" style="186" customWidth="1"/>
    <col min="270" max="512" width="9" style="186"/>
    <col min="513" max="513" width="23.25" style="186" customWidth="1"/>
    <col min="514" max="514" width="11.25" style="186" customWidth="1"/>
    <col min="515" max="515" width="11.5" style="186" customWidth="1"/>
    <col min="516" max="516" width="11.125" style="186" customWidth="1"/>
    <col min="517" max="517" width="9.125" style="186" customWidth="1"/>
    <col min="518" max="518" width="10.5" style="186" customWidth="1"/>
    <col min="519" max="519" width="9.625" style="186" customWidth="1"/>
    <col min="520" max="520" width="9" style="186" customWidth="1"/>
    <col min="521" max="521" width="10.75" style="186" customWidth="1"/>
    <col min="522" max="522" width="9.375" style="186" customWidth="1"/>
    <col min="523" max="523" width="10.125" style="186" customWidth="1"/>
    <col min="524" max="524" width="10.25" style="186" customWidth="1"/>
    <col min="525" max="525" width="12.75" style="186" customWidth="1"/>
    <col min="526" max="768" width="9" style="186"/>
    <col min="769" max="769" width="23.25" style="186" customWidth="1"/>
    <col min="770" max="770" width="11.25" style="186" customWidth="1"/>
    <col min="771" max="771" width="11.5" style="186" customWidth="1"/>
    <col min="772" max="772" width="11.125" style="186" customWidth="1"/>
    <col min="773" max="773" width="9.125" style="186" customWidth="1"/>
    <col min="774" max="774" width="10.5" style="186" customWidth="1"/>
    <col min="775" max="775" width="9.625" style="186" customWidth="1"/>
    <col min="776" max="776" width="9" style="186" customWidth="1"/>
    <col min="777" max="777" width="10.75" style="186" customWidth="1"/>
    <col min="778" max="778" width="9.375" style="186" customWidth="1"/>
    <col min="779" max="779" width="10.125" style="186" customWidth="1"/>
    <col min="780" max="780" width="10.25" style="186" customWidth="1"/>
    <col min="781" max="781" width="12.75" style="186" customWidth="1"/>
    <col min="782" max="1024" width="9" style="186"/>
    <col min="1025" max="1025" width="23.25" style="186" customWidth="1"/>
    <col min="1026" max="1026" width="11.25" style="186" customWidth="1"/>
    <col min="1027" max="1027" width="11.5" style="186" customWidth="1"/>
    <col min="1028" max="1028" width="11.125" style="186" customWidth="1"/>
    <col min="1029" max="1029" width="9.125" style="186" customWidth="1"/>
    <col min="1030" max="1030" width="10.5" style="186" customWidth="1"/>
    <col min="1031" max="1031" width="9.625" style="186" customWidth="1"/>
    <col min="1032" max="1032" width="9" style="186" customWidth="1"/>
    <col min="1033" max="1033" width="10.75" style="186" customWidth="1"/>
    <col min="1034" max="1034" width="9.375" style="186" customWidth="1"/>
    <col min="1035" max="1035" width="10.125" style="186" customWidth="1"/>
    <col min="1036" max="1036" width="10.25" style="186" customWidth="1"/>
    <col min="1037" max="1037" width="12.75" style="186" customWidth="1"/>
    <col min="1038" max="1280" width="9" style="186"/>
    <col min="1281" max="1281" width="23.25" style="186" customWidth="1"/>
    <col min="1282" max="1282" width="11.25" style="186" customWidth="1"/>
    <col min="1283" max="1283" width="11.5" style="186" customWidth="1"/>
    <col min="1284" max="1284" width="11.125" style="186" customWidth="1"/>
    <col min="1285" max="1285" width="9.125" style="186" customWidth="1"/>
    <col min="1286" max="1286" width="10.5" style="186" customWidth="1"/>
    <col min="1287" max="1287" width="9.625" style="186" customWidth="1"/>
    <col min="1288" max="1288" width="9" style="186" customWidth="1"/>
    <col min="1289" max="1289" width="10.75" style="186" customWidth="1"/>
    <col min="1290" max="1290" width="9.375" style="186" customWidth="1"/>
    <col min="1291" max="1291" width="10.125" style="186" customWidth="1"/>
    <col min="1292" max="1292" width="10.25" style="186" customWidth="1"/>
    <col min="1293" max="1293" width="12.75" style="186" customWidth="1"/>
    <col min="1294" max="1536" width="9" style="186"/>
    <col min="1537" max="1537" width="23.25" style="186" customWidth="1"/>
    <col min="1538" max="1538" width="11.25" style="186" customWidth="1"/>
    <col min="1539" max="1539" width="11.5" style="186" customWidth="1"/>
    <col min="1540" max="1540" width="11.125" style="186" customWidth="1"/>
    <col min="1541" max="1541" width="9.125" style="186" customWidth="1"/>
    <col min="1542" max="1542" width="10.5" style="186" customWidth="1"/>
    <col min="1543" max="1543" width="9.625" style="186" customWidth="1"/>
    <col min="1544" max="1544" width="9" style="186" customWidth="1"/>
    <col min="1545" max="1545" width="10.75" style="186" customWidth="1"/>
    <col min="1546" max="1546" width="9.375" style="186" customWidth="1"/>
    <col min="1547" max="1547" width="10.125" style="186" customWidth="1"/>
    <col min="1548" max="1548" width="10.25" style="186" customWidth="1"/>
    <col min="1549" max="1549" width="12.75" style="186" customWidth="1"/>
    <col min="1550" max="1792" width="9" style="186"/>
    <col min="1793" max="1793" width="23.25" style="186" customWidth="1"/>
    <col min="1794" max="1794" width="11.25" style="186" customWidth="1"/>
    <col min="1795" max="1795" width="11.5" style="186" customWidth="1"/>
    <col min="1796" max="1796" width="11.125" style="186" customWidth="1"/>
    <col min="1797" max="1797" width="9.125" style="186" customWidth="1"/>
    <col min="1798" max="1798" width="10.5" style="186" customWidth="1"/>
    <col min="1799" max="1799" width="9.625" style="186" customWidth="1"/>
    <col min="1800" max="1800" width="9" style="186" customWidth="1"/>
    <col min="1801" max="1801" width="10.75" style="186" customWidth="1"/>
    <col min="1802" max="1802" width="9.375" style="186" customWidth="1"/>
    <col min="1803" max="1803" width="10.125" style="186" customWidth="1"/>
    <col min="1804" max="1804" width="10.25" style="186" customWidth="1"/>
    <col min="1805" max="1805" width="12.75" style="186" customWidth="1"/>
    <col min="1806" max="2048" width="9" style="186"/>
    <col min="2049" max="2049" width="23.25" style="186" customWidth="1"/>
    <col min="2050" max="2050" width="11.25" style="186" customWidth="1"/>
    <col min="2051" max="2051" width="11.5" style="186" customWidth="1"/>
    <col min="2052" max="2052" width="11.125" style="186" customWidth="1"/>
    <col min="2053" max="2053" width="9.125" style="186" customWidth="1"/>
    <col min="2054" max="2054" width="10.5" style="186" customWidth="1"/>
    <col min="2055" max="2055" width="9.625" style="186" customWidth="1"/>
    <col min="2056" max="2056" width="9" style="186" customWidth="1"/>
    <col min="2057" max="2057" width="10.75" style="186" customWidth="1"/>
    <col min="2058" max="2058" width="9.375" style="186" customWidth="1"/>
    <col min="2059" max="2059" width="10.125" style="186" customWidth="1"/>
    <col min="2060" max="2060" width="10.25" style="186" customWidth="1"/>
    <col min="2061" max="2061" width="12.75" style="186" customWidth="1"/>
    <col min="2062" max="2304" width="9" style="186"/>
    <col min="2305" max="2305" width="23.25" style="186" customWidth="1"/>
    <col min="2306" max="2306" width="11.25" style="186" customWidth="1"/>
    <col min="2307" max="2307" width="11.5" style="186" customWidth="1"/>
    <col min="2308" max="2308" width="11.125" style="186" customWidth="1"/>
    <col min="2309" max="2309" width="9.125" style="186" customWidth="1"/>
    <col min="2310" max="2310" width="10.5" style="186" customWidth="1"/>
    <col min="2311" max="2311" width="9.625" style="186" customWidth="1"/>
    <col min="2312" max="2312" width="9" style="186" customWidth="1"/>
    <col min="2313" max="2313" width="10.75" style="186" customWidth="1"/>
    <col min="2314" max="2314" width="9.375" style="186" customWidth="1"/>
    <col min="2315" max="2315" width="10.125" style="186" customWidth="1"/>
    <col min="2316" max="2316" width="10.25" style="186" customWidth="1"/>
    <col min="2317" max="2317" width="12.75" style="186" customWidth="1"/>
    <col min="2318" max="2560" width="9" style="186"/>
    <col min="2561" max="2561" width="23.25" style="186" customWidth="1"/>
    <col min="2562" max="2562" width="11.25" style="186" customWidth="1"/>
    <col min="2563" max="2563" width="11.5" style="186" customWidth="1"/>
    <col min="2564" max="2564" width="11.125" style="186" customWidth="1"/>
    <col min="2565" max="2565" width="9.125" style="186" customWidth="1"/>
    <col min="2566" max="2566" width="10.5" style="186" customWidth="1"/>
    <col min="2567" max="2567" width="9.625" style="186" customWidth="1"/>
    <col min="2568" max="2568" width="9" style="186" customWidth="1"/>
    <col min="2569" max="2569" width="10.75" style="186" customWidth="1"/>
    <col min="2570" max="2570" width="9.375" style="186" customWidth="1"/>
    <col min="2571" max="2571" width="10.125" style="186" customWidth="1"/>
    <col min="2572" max="2572" width="10.25" style="186" customWidth="1"/>
    <col min="2573" max="2573" width="12.75" style="186" customWidth="1"/>
    <col min="2574" max="2816" width="9" style="186"/>
    <col min="2817" max="2817" width="23.25" style="186" customWidth="1"/>
    <col min="2818" max="2818" width="11.25" style="186" customWidth="1"/>
    <col min="2819" max="2819" width="11.5" style="186" customWidth="1"/>
    <col min="2820" max="2820" width="11.125" style="186" customWidth="1"/>
    <col min="2821" max="2821" width="9.125" style="186" customWidth="1"/>
    <col min="2822" max="2822" width="10.5" style="186" customWidth="1"/>
    <col min="2823" max="2823" width="9.625" style="186" customWidth="1"/>
    <col min="2824" max="2824" width="9" style="186" customWidth="1"/>
    <col min="2825" max="2825" width="10.75" style="186" customWidth="1"/>
    <col min="2826" max="2826" width="9.375" style="186" customWidth="1"/>
    <col min="2827" max="2827" width="10.125" style="186" customWidth="1"/>
    <col min="2828" max="2828" width="10.25" style="186" customWidth="1"/>
    <col min="2829" max="2829" width="12.75" style="186" customWidth="1"/>
    <col min="2830" max="3072" width="9" style="186"/>
    <col min="3073" max="3073" width="23.25" style="186" customWidth="1"/>
    <col min="3074" max="3074" width="11.25" style="186" customWidth="1"/>
    <col min="3075" max="3075" width="11.5" style="186" customWidth="1"/>
    <col min="3076" max="3076" width="11.125" style="186" customWidth="1"/>
    <col min="3077" max="3077" width="9.125" style="186" customWidth="1"/>
    <col min="3078" max="3078" width="10.5" style="186" customWidth="1"/>
    <col min="3079" max="3079" width="9.625" style="186" customWidth="1"/>
    <col min="3080" max="3080" width="9" style="186" customWidth="1"/>
    <col min="3081" max="3081" width="10.75" style="186" customWidth="1"/>
    <col min="3082" max="3082" width="9.375" style="186" customWidth="1"/>
    <col min="3083" max="3083" width="10.125" style="186" customWidth="1"/>
    <col min="3084" max="3084" width="10.25" style="186" customWidth="1"/>
    <col min="3085" max="3085" width="12.75" style="186" customWidth="1"/>
    <col min="3086" max="3328" width="9" style="186"/>
    <col min="3329" max="3329" width="23.25" style="186" customWidth="1"/>
    <col min="3330" max="3330" width="11.25" style="186" customWidth="1"/>
    <col min="3331" max="3331" width="11.5" style="186" customWidth="1"/>
    <col min="3332" max="3332" width="11.125" style="186" customWidth="1"/>
    <col min="3333" max="3333" width="9.125" style="186" customWidth="1"/>
    <col min="3334" max="3334" width="10.5" style="186" customWidth="1"/>
    <col min="3335" max="3335" width="9.625" style="186" customWidth="1"/>
    <col min="3336" max="3336" width="9" style="186" customWidth="1"/>
    <col min="3337" max="3337" width="10.75" style="186" customWidth="1"/>
    <col min="3338" max="3338" width="9.375" style="186" customWidth="1"/>
    <col min="3339" max="3339" width="10.125" style="186" customWidth="1"/>
    <col min="3340" max="3340" width="10.25" style="186" customWidth="1"/>
    <col min="3341" max="3341" width="12.75" style="186" customWidth="1"/>
    <col min="3342" max="3584" width="9" style="186"/>
    <col min="3585" max="3585" width="23.25" style="186" customWidth="1"/>
    <col min="3586" max="3586" width="11.25" style="186" customWidth="1"/>
    <col min="3587" max="3587" width="11.5" style="186" customWidth="1"/>
    <col min="3588" max="3588" width="11.125" style="186" customWidth="1"/>
    <col min="3589" max="3589" width="9.125" style="186" customWidth="1"/>
    <col min="3590" max="3590" width="10.5" style="186" customWidth="1"/>
    <col min="3591" max="3591" width="9.625" style="186" customWidth="1"/>
    <col min="3592" max="3592" width="9" style="186" customWidth="1"/>
    <col min="3593" max="3593" width="10.75" style="186" customWidth="1"/>
    <col min="3594" max="3594" width="9.375" style="186" customWidth="1"/>
    <col min="3595" max="3595" width="10.125" style="186" customWidth="1"/>
    <col min="3596" max="3596" width="10.25" style="186" customWidth="1"/>
    <col min="3597" max="3597" width="12.75" style="186" customWidth="1"/>
    <col min="3598" max="3840" width="9" style="186"/>
    <col min="3841" max="3841" width="23.25" style="186" customWidth="1"/>
    <col min="3842" max="3842" width="11.25" style="186" customWidth="1"/>
    <col min="3843" max="3843" width="11.5" style="186" customWidth="1"/>
    <col min="3844" max="3844" width="11.125" style="186" customWidth="1"/>
    <col min="3845" max="3845" width="9.125" style="186" customWidth="1"/>
    <col min="3846" max="3846" width="10.5" style="186" customWidth="1"/>
    <col min="3847" max="3847" width="9.625" style="186" customWidth="1"/>
    <col min="3848" max="3848" width="9" style="186" customWidth="1"/>
    <col min="3849" max="3849" width="10.75" style="186" customWidth="1"/>
    <col min="3850" max="3850" width="9.375" style="186" customWidth="1"/>
    <col min="3851" max="3851" width="10.125" style="186" customWidth="1"/>
    <col min="3852" max="3852" width="10.25" style="186" customWidth="1"/>
    <col min="3853" max="3853" width="12.75" style="186" customWidth="1"/>
    <col min="3854" max="4096" width="9" style="186"/>
    <col min="4097" max="4097" width="23.25" style="186" customWidth="1"/>
    <col min="4098" max="4098" width="11.25" style="186" customWidth="1"/>
    <col min="4099" max="4099" width="11.5" style="186" customWidth="1"/>
    <col min="4100" max="4100" width="11.125" style="186" customWidth="1"/>
    <col min="4101" max="4101" width="9.125" style="186" customWidth="1"/>
    <col min="4102" max="4102" width="10.5" style="186" customWidth="1"/>
    <col min="4103" max="4103" width="9.625" style="186" customWidth="1"/>
    <col min="4104" max="4104" width="9" style="186" customWidth="1"/>
    <col min="4105" max="4105" width="10.75" style="186" customWidth="1"/>
    <col min="4106" max="4106" width="9.375" style="186" customWidth="1"/>
    <col min="4107" max="4107" width="10.125" style="186" customWidth="1"/>
    <col min="4108" max="4108" width="10.25" style="186" customWidth="1"/>
    <col min="4109" max="4109" width="12.75" style="186" customWidth="1"/>
    <col min="4110" max="4352" width="9" style="186"/>
    <col min="4353" max="4353" width="23.25" style="186" customWidth="1"/>
    <col min="4354" max="4354" width="11.25" style="186" customWidth="1"/>
    <col min="4355" max="4355" width="11.5" style="186" customWidth="1"/>
    <col min="4356" max="4356" width="11.125" style="186" customWidth="1"/>
    <col min="4357" max="4357" width="9.125" style="186" customWidth="1"/>
    <col min="4358" max="4358" width="10.5" style="186" customWidth="1"/>
    <col min="4359" max="4359" width="9.625" style="186" customWidth="1"/>
    <col min="4360" max="4360" width="9" style="186" customWidth="1"/>
    <col min="4361" max="4361" width="10.75" style="186" customWidth="1"/>
    <col min="4362" max="4362" width="9.375" style="186" customWidth="1"/>
    <col min="4363" max="4363" width="10.125" style="186" customWidth="1"/>
    <col min="4364" max="4364" width="10.25" style="186" customWidth="1"/>
    <col min="4365" max="4365" width="12.75" style="186" customWidth="1"/>
    <col min="4366" max="4608" width="9" style="186"/>
    <col min="4609" max="4609" width="23.25" style="186" customWidth="1"/>
    <col min="4610" max="4610" width="11.25" style="186" customWidth="1"/>
    <col min="4611" max="4611" width="11.5" style="186" customWidth="1"/>
    <col min="4612" max="4612" width="11.125" style="186" customWidth="1"/>
    <col min="4613" max="4613" width="9.125" style="186" customWidth="1"/>
    <col min="4614" max="4614" width="10.5" style="186" customWidth="1"/>
    <col min="4615" max="4615" width="9.625" style="186" customWidth="1"/>
    <col min="4616" max="4616" width="9" style="186" customWidth="1"/>
    <col min="4617" max="4617" width="10.75" style="186" customWidth="1"/>
    <col min="4618" max="4618" width="9.375" style="186" customWidth="1"/>
    <col min="4619" max="4619" width="10.125" style="186" customWidth="1"/>
    <col min="4620" max="4620" width="10.25" style="186" customWidth="1"/>
    <col min="4621" max="4621" width="12.75" style="186" customWidth="1"/>
    <col min="4622" max="4864" width="9" style="186"/>
    <col min="4865" max="4865" width="23.25" style="186" customWidth="1"/>
    <col min="4866" max="4866" width="11.25" style="186" customWidth="1"/>
    <col min="4867" max="4867" width="11.5" style="186" customWidth="1"/>
    <col min="4868" max="4868" width="11.125" style="186" customWidth="1"/>
    <col min="4869" max="4869" width="9.125" style="186" customWidth="1"/>
    <col min="4870" max="4870" width="10.5" style="186" customWidth="1"/>
    <col min="4871" max="4871" width="9.625" style="186" customWidth="1"/>
    <col min="4872" max="4872" width="9" style="186" customWidth="1"/>
    <col min="4873" max="4873" width="10.75" style="186" customWidth="1"/>
    <col min="4874" max="4874" width="9.375" style="186" customWidth="1"/>
    <col min="4875" max="4875" width="10.125" style="186" customWidth="1"/>
    <col min="4876" max="4876" width="10.25" style="186" customWidth="1"/>
    <col min="4877" max="4877" width="12.75" style="186" customWidth="1"/>
    <col min="4878" max="5120" width="9" style="186"/>
    <col min="5121" max="5121" width="23.25" style="186" customWidth="1"/>
    <col min="5122" max="5122" width="11.25" style="186" customWidth="1"/>
    <col min="5123" max="5123" width="11.5" style="186" customWidth="1"/>
    <col min="5124" max="5124" width="11.125" style="186" customWidth="1"/>
    <col min="5125" max="5125" width="9.125" style="186" customWidth="1"/>
    <col min="5126" max="5126" width="10.5" style="186" customWidth="1"/>
    <col min="5127" max="5127" width="9.625" style="186" customWidth="1"/>
    <col min="5128" max="5128" width="9" style="186" customWidth="1"/>
    <col min="5129" max="5129" width="10.75" style="186" customWidth="1"/>
    <col min="5130" max="5130" width="9.375" style="186" customWidth="1"/>
    <col min="5131" max="5131" width="10.125" style="186" customWidth="1"/>
    <col min="5132" max="5132" width="10.25" style="186" customWidth="1"/>
    <col min="5133" max="5133" width="12.75" style="186" customWidth="1"/>
    <col min="5134" max="5376" width="9" style="186"/>
    <col min="5377" max="5377" width="23.25" style="186" customWidth="1"/>
    <col min="5378" max="5378" width="11.25" style="186" customWidth="1"/>
    <col min="5379" max="5379" width="11.5" style="186" customWidth="1"/>
    <col min="5380" max="5380" width="11.125" style="186" customWidth="1"/>
    <col min="5381" max="5381" width="9.125" style="186" customWidth="1"/>
    <col min="5382" max="5382" width="10.5" style="186" customWidth="1"/>
    <col min="5383" max="5383" width="9.625" style="186" customWidth="1"/>
    <col min="5384" max="5384" width="9" style="186" customWidth="1"/>
    <col min="5385" max="5385" width="10.75" style="186" customWidth="1"/>
    <col min="5386" max="5386" width="9.375" style="186" customWidth="1"/>
    <col min="5387" max="5387" width="10.125" style="186" customWidth="1"/>
    <col min="5388" max="5388" width="10.25" style="186" customWidth="1"/>
    <col min="5389" max="5389" width="12.75" style="186" customWidth="1"/>
    <col min="5390" max="5632" width="9" style="186"/>
    <col min="5633" max="5633" width="23.25" style="186" customWidth="1"/>
    <col min="5634" max="5634" width="11.25" style="186" customWidth="1"/>
    <col min="5635" max="5635" width="11.5" style="186" customWidth="1"/>
    <col min="5636" max="5636" width="11.125" style="186" customWidth="1"/>
    <col min="5637" max="5637" width="9.125" style="186" customWidth="1"/>
    <col min="5638" max="5638" width="10.5" style="186" customWidth="1"/>
    <col min="5639" max="5639" width="9.625" style="186" customWidth="1"/>
    <col min="5640" max="5640" width="9" style="186" customWidth="1"/>
    <col min="5641" max="5641" width="10.75" style="186" customWidth="1"/>
    <col min="5642" max="5642" width="9.375" style="186" customWidth="1"/>
    <col min="5643" max="5643" width="10.125" style="186" customWidth="1"/>
    <col min="5644" max="5644" width="10.25" style="186" customWidth="1"/>
    <col min="5645" max="5645" width="12.75" style="186" customWidth="1"/>
    <col min="5646" max="5888" width="9" style="186"/>
    <col min="5889" max="5889" width="23.25" style="186" customWidth="1"/>
    <col min="5890" max="5890" width="11.25" style="186" customWidth="1"/>
    <col min="5891" max="5891" width="11.5" style="186" customWidth="1"/>
    <col min="5892" max="5892" width="11.125" style="186" customWidth="1"/>
    <col min="5893" max="5893" width="9.125" style="186" customWidth="1"/>
    <col min="5894" max="5894" width="10.5" style="186" customWidth="1"/>
    <col min="5895" max="5895" width="9.625" style="186" customWidth="1"/>
    <col min="5896" max="5896" width="9" style="186" customWidth="1"/>
    <col min="5897" max="5897" width="10.75" style="186" customWidth="1"/>
    <col min="5898" max="5898" width="9.375" style="186" customWidth="1"/>
    <col min="5899" max="5899" width="10.125" style="186" customWidth="1"/>
    <col min="5900" max="5900" width="10.25" style="186" customWidth="1"/>
    <col min="5901" max="5901" width="12.75" style="186" customWidth="1"/>
    <col min="5902" max="6144" width="9" style="186"/>
    <col min="6145" max="6145" width="23.25" style="186" customWidth="1"/>
    <col min="6146" max="6146" width="11.25" style="186" customWidth="1"/>
    <col min="6147" max="6147" width="11.5" style="186" customWidth="1"/>
    <col min="6148" max="6148" width="11.125" style="186" customWidth="1"/>
    <col min="6149" max="6149" width="9.125" style="186" customWidth="1"/>
    <col min="6150" max="6150" width="10.5" style="186" customWidth="1"/>
    <col min="6151" max="6151" width="9.625" style="186" customWidth="1"/>
    <col min="6152" max="6152" width="9" style="186" customWidth="1"/>
    <col min="6153" max="6153" width="10.75" style="186" customWidth="1"/>
    <col min="6154" max="6154" width="9.375" style="186" customWidth="1"/>
    <col min="6155" max="6155" width="10.125" style="186" customWidth="1"/>
    <col min="6156" max="6156" width="10.25" style="186" customWidth="1"/>
    <col min="6157" max="6157" width="12.75" style="186" customWidth="1"/>
    <col min="6158" max="6400" width="9" style="186"/>
    <col min="6401" max="6401" width="23.25" style="186" customWidth="1"/>
    <col min="6402" max="6402" width="11.25" style="186" customWidth="1"/>
    <col min="6403" max="6403" width="11.5" style="186" customWidth="1"/>
    <col min="6404" max="6404" width="11.125" style="186" customWidth="1"/>
    <col min="6405" max="6405" width="9.125" style="186" customWidth="1"/>
    <col min="6406" max="6406" width="10.5" style="186" customWidth="1"/>
    <col min="6407" max="6407" width="9.625" style="186" customWidth="1"/>
    <col min="6408" max="6408" width="9" style="186" customWidth="1"/>
    <col min="6409" max="6409" width="10.75" style="186" customWidth="1"/>
    <col min="6410" max="6410" width="9.375" style="186" customWidth="1"/>
    <col min="6411" max="6411" width="10.125" style="186" customWidth="1"/>
    <col min="6412" max="6412" width="10.25" style="186" customWidth="1"/>
    <col min="6413" max="6413" width="12.75" style="186" customWidth="1"/>
    <col min="6414" max="6656" width="9" style="186"/>
    <col min="6657" max="6657" width="23.25" style="186" customWidth="1"/>
    <col min="6658" max="6658" width="11.25" style="186" customWidth="1"/>
    <col min="6659" max="6659" width="11.5" style="186" customWidth="1"/>
    <col min="6660" max="6660" width="11.125" style="186" customWidth="1"/>
    <col min="6661" max="6661" width="9.125" style="186" customWidth="1"/>
    <col min="6662" max="6662" width="10.5" style="186" customWidth="1"/>
    <col min="6663" max="6663" width="9.625" style="186" customWidth="1"/>
    <col min="6664" max="6664" width="9" style="186" customWidth="1"/>
    <col min="6665" max="6665" width="10.75" style="186" customWidth="1"/>
    <col min="6666" max="6666" width="9.375" style="186" customWidth="1"/>
    <col min="6667" max="6667" width="10.125" style="186" customWidth="1"/>
    <col min="6668" max="6668" width="10.25" style="186" customWidth="1"/>
    <col min="6669" max="6669" width="12.75" style="186" customWidth="1"/>
    <col min="6670" max="6912" width="9" style="186"/>
    <col min="6913" max="6913" width="23.25" style="186" customWidth="1"/>
    <col min="6914" max="6914" width="11.25" style="186" customWidth="1"/>
    <col min="6915" max="6915" width="11.5" style="186" customWidth="1"/>
    <col min="6916" max="6916" width="11.125" style="186" customWidth="1"/>
    <col min="6917" max="6917" width="9.125" style="186" customWidth="1"/>
    <col min="6918" max="6918" width="10.5" style="186" customWidth="1"/>
    <col min="6919" max="6919" width="9.625" style="186" customWidth="1"/>
    <col min="6920" max="6920" width="9" style="186" customWidth="1"/>
    <col min="6921" max="6921" width="10.75" style="186" customWidth="1"/>
    <col min="6922" max="6922" width="9.375" style="186" customWidth="1"/>
    <col min="6923" max="6923" width="10.125" style="186" customWidth="1"/>
    <col min="6924" max="6924" width="10.25" style="186" customWidth="1"/>
    <col min="6925" max="6925" width="12.75" style="186" customWidth="1"/>
    <col min="6926" max="7168" width="9" style="186"/>
    <col min="7169" max="7169" width="23.25" style="186" customWidth="1"/>
    <col min="7170" max="7170" width="11.25" style="186" customWidth="1"/>
    <col min="7171" max="7171" width="11.5" style="186" customWidth="1"/>
    <col min="7172" max="7172" width="11.125" style="186" customWidth="1"/>
    <col min="7173" max="7173" width="9.125" style="186" customWidth="1"/>
    <col min="7174" max="7174" width="10.5" style="186" customWidth="1"/>
    <col min="7175" max="7175" width="9.625" style="186" customWidth="1"/>
    <col min="7176" max="7176" width="9" style="186" customWidth="1"/>
    <col min="7177" max="7177" width="10.75" style="186" customWidth="1"/>
    <col min="7178" max="7178" width="9.375" style="186" customWidth="1"/>
    <col min="7179" max="7179" width="10.125" style="186" customWidth="1"/>
    <col min="7180" max="7180" width="10.25" style="186" customWidth="1"/>
    <col min="7181" max="7181" width="12.75" style="186" customWidth="1"/>
    <col min="7182" max="7424" width="9" style="186"/>
    <col min="7425" max="7425" width="23.25" style="186" customWidth="1"/>
    <col min="7426" max="7426" width="11.25" style="186" customWidth="1"/>
    <col min="7427" max="7427" width="11.5" style="186" customWidth="1"/>
    <col min="7428" max="7428" width="11.125" style="186" customWidth="1"/>
    <col min="7429" max="7429" width="9.125" style="186" customWidth="1"/>
    <col min="7430" max="7430" width="10.5" style="186" customWidth="1"/>
    <col min="7431" max="7431" width="9.625" style="186" customWidth="1"/>
    <col min="7432" max="7432" width="9" style="186" customWidth="1"/>
    <col min="7433" max="7433" width="10.75" style="186" customWidth="1"/>
    <col min="7434" max="7434" width="9.375" style="186" customWidth="1"/>
    <col min="7435" max="7435" width="10.125" style="186" customWidth="1"/>
    <col min="7436" max="7436" width="10.25" style="186" customWidth="1"/>
    <col min="7437" max="7437" width="12.75" style="186" customWidth="1"/>
    <col min="7438" max="7680" width="9" style="186"/>
    <col min="7681" max="7681" width="23.25" style="186" customWidth="1"/>
    <col min="7682" max="7682" width="11.25" style="186" customWidth="1"/>
    <col min="7683" max="7683" width="11.5" style="186" customWidth="1"/>
    <col min="7684" max="7684" width="11.125" style="186" customWidth="1"/>
    <col min="7685" max="7685" width="9.125" style="186" customWidth="1"/>
    <col min="7686" max="7686" width="10.5" style="186" customWidth="1"/>
    <col min="7687" max="7687" width="9.625" style="186" customWidth="1"/>
    <col min="7688" max="7688" width="9" style="186" customWidth="1"/>
    <col min="7689" max="7689" width="10.75" style="186" customWidth="1"/>
    <col min="7690" max="7690" width="9.375" style="186" customWidth="1"/>
    <col min="7691" max="7691" width="10.125" style="186" customWidth="1"/>
    <col min="7692" max="7692" width="10.25" style="186" customWidth="1"/>
    <col min="7693" max="7693" width="12.75" style="186" customWidth="1"/>
    <col min="7694" max="7936" width="9" style="186"/>
    <col min="7937" max="7937" width="23.25" style="186" customWidth="1"/>
    <col min="7938" max="7938" width="11.25" style="186" customWidth="1"/>
    <col min="7939" max="7939" width="11.5" style="186" customWidth="1"/>
    <col min="7940" max="7940" width="11.125" style="186" customWidth="1"/>
    <col min="7941" max="7941" width="9.125" style="186" customWidth="1"/>
    <col min="7942" max="7942" width="10.5" style="186" customWidth="1"/>
    <col min="7943" max="7943" width="9.625" style="186" customWidth="1"/>
    <col min="7944" max="7944" width="9" style="186" customWidth="1"/>
    <col min="7945" max="7945" width="10.75" style="186" customWidth="1"/>
    <col min="7946" max="7946" width="9.375" style="186" customWidth="1"/>
    <col min="7947" max="7947" width="10.125" style="186" customWidth="1"/>
    <col min="7948" max="7948" width="10.25" style="186" customWidth="1"/>
    <col min="7949" max="7949" width="12.75" style="186" customWidth="1"/>
    <col min="7950" max="8192" width="9" style="186"/>
    <col min="8193" max="8193" width="23.25" style="186" customWidth="1"/>
    <col min="8194" max="8194" width="11.25" style="186" customWidth="1"/>
    <col min="8195" max="8195" width="11.5" style="186" customWidth="1"/>
    <col min="8196" max="8196" width="11.125" style="186" customWidth="1"/>
    <col min="8197" max="8197" width="9.125" style="186" customWidth="1"/>
    <col min="8198" max="8198" width="10.5" style="186" customWidth="1"/>
    <col min="8199" max="8199" width="9.625" style="186" customWidth="1"/>
    <col min="8200" max="8200" width="9" style="186" customWidth="1"/>
    <col min="8201" max="8201" width="10.75" style="186" customWidth="1"/>
    <col min="8202" max="8202" width="9.375" style="186" customWidth="1"/>
    <col min="8203" max="8203" width="10.125" style="186" customWidth="1"/>
    <col min="8204" max="8204" width="10.25" style="186" customWidth="1"/>
    <col min="8205" max="8205" width="12.75" style="186" customWidth="1"/>
    <col min="8206" max="8448" width="9" style="186"/>
    <col min="8449" max="8449" width="23.25" style="186" customWidth="1"/>
    <col min="8450" max="8450" width="11.25" style="186" customWidth="1"/>
    <col min="8451" max="8451" width="11.5" style="186" customWidth="1"/>
    <col min="8452" max="8452" width="11.125" style="186" customWidth="1"/>
    <col min="8453" max="8453" width="9.125" style="186" customWidth="1"/>
    <col min="8454" max="8454" width="10.5" style="186" customWidth="1"/>
    <col min="8455" max="8455" width="9.625" style="186" customWidth="1"/>
    <col min="8456" max="8456" width="9" style="186" customWidth="1"/>
    <col min="8457" max="8457" width="10.75" style="186" customWidth="1"/>
    <col min="8458" max="8458" width="9.375" style="186" customWidth="1"/>
    <col min="8459" max="8459" width="10.125" style="186" customWidth="1"/>
    <col min="8460" max="8460" width="10.25" style="186" customWidth="1"/>
    <col min="8461" max="8461" width="12.75" style="186" customWidth="1"/>
    <col min="8462" max="8704" width="9" style="186"/>
    <col min="8705" max="8705" width="23.25" style="186" customWidth="1"/>
    <col min="8706" max="8706" width="11.25" style="186" customWidth="1"/>
    <col min="8707" max="8707" width="11.5" style="186" customWidth="1"/>
    <col min="8708" max="8708" width="11.125" style="186" customWidth="1"/>
    <col min="8709" max="8709" width="9.125" style="186" customWidth="1"/>
    <col min="8710" max="8710" width="10.5" style="186" customWidth="1"/>
    <col min="8711" max="8711" width="9.625" style="186" customWidth="1"/>
    <col min="8712" max="8712" width="9" style="186" customWidth="1"/>
    <col min="8713" max="8713" width="10.75" style="186" customWidth="1"/>
    <col min="8714" max="8714" width="9.375" style="186" customWidth="1"/>
    <col min="8715" max="8715" width="10.125" style="186" customWidth="1"/>
    <col min="8716" max="8716" width="10.25" style="186" customWidth="1"/>
    <col min="8717" max="8717" width="12.75" style="186" customWidth="1"/>
    <col min="8718" max="8960" width="9" style="186"/>
    <col min="8961" max="8961" width="23.25" style="186" customWidth="1"/>
    <col min="8962" max="8962" width="11.25" style="186" customWidth="1"/>
    <col min="8963" max="8963" width="11.5" style="186" customWidth="1"/>
    <col min="8964" max="8964" width="11.125" style="186" customWidth="1"/>
    <col min="8965" max="8965" width="9.125" style="186" customWidth="1"/>
    <col min="8966" max="8966" width="10.5" style="186" customWidth="1"/>
    <col min="8967" max="8967" width="9.625" style="186" customWidth="1"/>
    <col min="8968" max="8968" width="9" style="186" customWidth="1"/>
    <col min="8969" max="8969" width="10.75" style="186" customWidth="1"/>
    <col min="8970" max="8970" width="9.375" style="186" customWidth="1"/>
    <col min="8971" max="8971" width="10.125" style="186" customWidth="1"/>
    <col min="8972" max="8972" width="10.25" style="186" customWidth="1"/>
    <col min="8973" max="8973" width="12.75" style="186" customWidth="1"/>
    <col min="8974" max="9216" width="9" style="186"/>
    <col min="9217" max="9217" width="23.25" style="186" customWidth="1"/>
    <col min="9218" max="9218" width="11.25" style="186" customWidth="1"/>
    <col min="9219" max="9219" width="11.5" style="186" customWidth="1"/>
    <col min="9220" max="9220" width="11.125" style="186" customWidth="1"/>
    <col min="9221" max="9221" width="9.125" style="186" customWidth="1"/>
    <col min="9222" max="9222" width="10.5" style="186" customWidth="1"/>
    <col min="9223" max="9223" width="9.625" style="186" customWidth="1"/>
    <col min="9224" max="9224" width="9" style="186" customWidth="1"/>
    <col min="9225" max="9225" width="10.75" style="186" customWidth="1"/>
    <col min="9226" max="9226" width="9.375" style="186" customWidth="1"/>
    <col min="9227" max="9227" width="10.125" style="186" customWidth="1"/>
    <col min="9228" max="9228" width="10.25" style="186" customWidth="1"/>
    <col min="9229" max="9229" width="12.75" style="186" customWidth="1"/>
    <col min="9230" max="9472" width="9" style="186"/>
    <col min="9473" max="9473" width="23.25" style="186" customWidth="1"/>
    <col min="9474" max="9474" width="11.25" style="186" customWidth="1"/>
    <col min="9475" max="9475" width="11.5" style="186" customWidth="1"/>
    <col min="9476" max="9476" width="11.125" style="186" customWidth="1"/>
    <col min="9477" max="9477" width="9.125" style="186" customWidth="1"/>
    <col min="9478" max="9478" width="10.5" style="186" customWidth="1"/>
    <col min="9479" max="9479" width="9.625" style="186" customWidth="1"/>
    <col min="9480" max="9480" width="9" style="186" customWidth="1"/>
    <col min="9481" max="9481" width="10.75" style="186" customWidth="1"/>
    <col min="9482" max="9482" width="9.375" style="186" customWidth="1"/>
    <col min="9483" max="9483" width="10.125" style="186" customWidth="1"/>
    <col min="9484" max="9484" width="10.25" style="186" customWidth="1"/>
    <col min="9485" max="9485" width="12.75" style="186" customWidth="1"/>
    <col min="9486" max="9728" width="9" style="186"/>
    <col min="9729" max="9729" width="23.25" style="186" customWidth="1"/>
    <col min="9730" max="9730" width="11.25" style="186" customWidth="1"/>
    <col min="9731" max="9731" width="11.5" style="186" customWidth="1"/>
    <col min="9732" max="9732" width="11.125" style="186" customWidth="1"/>
    <col min="9733" max="9733" width="9.125" style="186" customWidth="1"/>
    <col min="9734" max="9734" width="10.5" style="186" customWidth="1"/>
    <col min="9735" max="9735" width="9.625" style="186" customWidth="1"/>
    <col min="9736" max="9736" width="9" style="186" customWidth="1"/>
    <col min="9737" max="9737" width="10.75" style="186" customWidth="1"/>
    <col min="9738" max="9738" width="9.375" style="186" customWidth="1"/>
    <col min="9739" max="9739" width="10.125" style="186" customWidth="1"/>
    <col min="9740" max="9740" width="10.25" style="186" customWidth="1"/>
    <col min="9741" max="9741" width="12.75" style="186" customWidth="1"/>
    <col min="9742" max="9984" width="9" style="186"/>
    <col min="9985" max="9985" width="23.25" style="186" customWidth="1"/>
    <col min="9986" max="9986" width="11.25" style="186" customWidth="1"/>
    <col min="9987" max="9987" width="11.5" style="186" customWidth="1"/>
    <col min="9988" max="9988" width="11.125" style="186" customWidth="1"/>
    <col min="9989" max="9989" width="9.125" style="186" customWidth="1"/>
    <col min="9990" max="9990" width="10.5" style="186" customWidth="1"/>
    <col min="9991" max="9991" width="9.625" style="186" customWidth="1"/>
    <col min="9992" max="9992" width="9" style="186" customWidth="1"/>
    <col min="9993" max="9993" width="10.75" style="186" customWidth="1"/>
    <col min="9994" max="9994" width="9.375" style="186" customWidth="1"/>
    <col min="9995" max="9995" width="10.125" style="186" customWidth="1"/>
    <col min="9996" max="9996" width="10.25" style="186" customWidth="1"/>
    <col min="9997" max="9997" width="12.75" style="186" customWidth="1"/>
    <col min="9998" max="10240" width="9" style="186"/>
    <col min="10241" max="10241" width="23.25" style="186" customWidth="1"/>
    <col min="10242" max="10242" width="11.25" style="186" customWidth="1"/>
    <col min="10243" max="10243" width="11.5" style="186" customWidth="1"/>
    <col min="10244" max="10244" width="11.125" style="186" customWidth="1"/>
    <col min="10245" max="10245" width="9.125" style="186" customWidth="1"/>
    <col min="10246" max="10246" width="10.5" style="186" customWidth="1"/>
    <col min="10247" max="10247" width="9.625" style="186" customWidth="1"/>
    <col min="10248" max="10248" width="9" style="186" customWidth="1"/>
    <col min="10249" max="10249" width="10.75" style="186" customWidth="1"/>
    <col min="10250" max="10250" width="9.375" style="186" customWidth="1"/>
    <col min="10251" max="10251" width="10.125" style="186" customWidth="1"/>
    <col min="10252" max="10252" width="10.25" style="186" customWidth="1"/>
    <col min="10253" max="10253" width="12.75" style="186" customWidth="1"/>
    <col min="10254" max="10496" width="9" style="186"/>
    <col min="10497" max="10497" width="23.25" style="186" customWidth="1"/>
    <col min="10498" max="10498" width="11.25" style="186" customWidth="1"/>
    <col min="10499" max="10499" width="11.5" style="186" customWidth="1"/>
    <col min="10500" max="10500" width="11.125" style="186" customWidth="1"/>
    <col min="10501" max="10501" width="9.125" style="186" customWidth="1"/>
    <col min="10502" max="10502" width="10.5" style="186" customWidth="1"/>
    <col min="10503" max="10503" width="9.625" style="186" customWidth="1"/>
    <col min="10504" max="10504" width="9" style="186" customWidth="1"/>
    <col min="10505" max="10505" width="10.75" style="186" customWidth="1"/>
    <col min="10506" max="10506" width="9.375" style="186" customWidth="1"/>
    <col min="10507" max="10507" width="10.125" style="186" customWidth="1"/>
    <col min="10508" max="10508" width="10.25" style="186" customWidth="1"/>
    <col min="10509" max="10509" width="12.75" style="186" customWidth="1"/>
    <col min="10510" max="10752" width="9" style="186"/>
    <col min="10753" max="10753" width="23.25" style="186" customWidth="1"/>
    <col min="10754" max="10754" width="11.25" style="186" customWidth="1"/>
    <col min="10755" max="10755" width="11.5" style="186" customWidth="1"/>
    <col min="10756" max="10756" width="11.125" style="186" customWidth="1"/>
    <col min="10757" max="10757" width="9.125" style="186" customWidth="1"/>
    <col min="10758" max="10758" width="10.5" style="186" customWidth="1"/>
    <col min="10759" max="10759" width="9.625" style="186" customWidth="1"/>
    <col min="10760" max="10760" width="9" style="186" customWidth="1"/>
    <col min="10761" max="10761" width="10.75" style="186" customWidth="1"/>
    <col min="10762" max="10762" width="9.375" style="186" customWidth="1"/>
    <col min="10763" max="10763" width="10.125" style="186" customWidth="1"/>
    <col min="10764" max="10764" width="10.25" style="186" customWidth="1"/>
    <col min="10765" max="10765" width="12.75" style="186" customWidth="1"/>
    <col min="10766" max="11008" width="9" style="186"/>
    <col min="11009" max="11009" width="23.25" style="186" customWidth="1"/>
    <col min="11010" max="11010" width="11.25" style="186" customWidth="1"/>
    <col min="11011" max="11011" width="11.5" style="186" customWidth="1"/>
    <col min="11012" max="11012" width="11.125" style="186" customWidth="1"/>
    <col min="11013" max="11013" width="9.125" style="186" customWidth="1"/>
    <col min="11014" max="11014" width="10.5" style="186" customWidth="1"/>
    <col min="11015" max="11015" width="9.625" style="186" customWidth="1"/>
    <col min="11016" max="11016" width="9" style="186" customWidth="1"/>
    <col min="11017" max="11017" width="10.75" style="186" customWidth="1"/>
    <col min="11018" max="11018" width="9.375" style="186" customWidth="1"/>
    <col min="11019" max="11019" width="10.125" style="186" customWidth="1"/>
    <col min="11020" max="11020" width="10.25" style="186" customWidth="1"/>
    <col min="11021" max="11021" width="12.75" style="186" customWidth="1"/>
    <col min="11022" max="11264" width="9" style="186"/>
    <col min="11265" max="11265" width="23.25" style="186" customWidth="1"/>
    <col min="11266" max="11266" width="11.25" style="186" customWidth="1"/>
    <col min="11267" max="11267" width="11.5" style="186" customWidth="1"/>
    <col min="11268" max="11268" width="11.125" style="186" customWidth="1"/>
    <col min="11269" max="11269" width="9.125" style="186" customWidth="1"/>
    <col min="11270" max="11270" width="10.5" style="186" customWidth="1"/>
    <col min="11271" max="11271" width="9.625" style="186" customWidth="1"/>
    <col min="11272" max="11272" width="9" style="186" customWidth="1"/>
    <col min="11273" max="11273" width="10.75" style="186" customWidth="1"/>
    <col min="11274" max="11274" width="9.375" style="186" customWidth="1"/>
    <col min="11275" max="11275" width="10.125" style="186" customWidth="1"/>
    <col min="11276" max="11276" width="10.25" style="186" customWidth="1"/>
    <col min="11277" max="11277" width="12.75" style="186" customWidth="1"/>
    <col min="11278" max="11520" width="9" style="186"/>
    <col min="11521" max="11521" width="23.25" style="186" customWidth="1"/>
    <col min="11522" max="11522" width="11.25" style="186" customWidth="1"/>
    <col min="11523" max="11523" width="11.5" style="186" customWidth="1"/>
    <col min="11524" max="11524" width="11.125" style="186" customWidth="1"/>
    <col min="11525" max="11525" width="9.125" style="186" customWidth="1"/>
    <col min="11526" max="11526" width="10.5" style="186" customWidth="1"/>
    <col min="11527" max="11527" width="9.625" style="186" customWidth="1"/>
    <col min="11528" max="11528" width="9" style="186" customWidth="1"/>
    <col min="11529" max="11529" width="10.75" style="186" customWidth="1"/>
    <col min="11530" max="11530" width="9.375" style="186" customWidth="1"/>
    <col min="11531" max="11531" width="10.125" style="186" customWidth="1"/>
    <col min="11532" max="11532" width="10.25" style="186" customWidth="1"/>
    <col min="11533" max="11533" width="12.75" style="186" customWidth="1"/>
    <col min="11534" max="11776" width="9" style="186"/>
    <col min="11777" max="11777" width="23.25" style="186" customWidth="1"/>
    <col min="11778" max="11778" width="11.25" style="186" customWidth="1"/>
    <col min="11779" max="11779" width="11.5" style="186" customWidth="1"/>
    <col min="11780" max="11780" width="11.125" style="186" customWidth="1"/>
    <col min="11781" max="11781" width="9.125" style="186" customWidth="1"/>
    <col min="11782" max="11782" width="10.5" style="186" customWidth="1"/>
    <col min="11783" max="11783" width="9.625" style="186" customWidth="1"/>
    <col min="11784" max="11784" width="9" style="186" customWidth="1"/>
    <col min="11785" max="11785" width="10.75" style="186" customWidth="1"/>
    <col min="11786" max="11786" width="9.375" style="186" customWidth="1"/>
    <col min="11787" max="11787" width="10.125" style="186" customWidth="1"/>
    <col min="11788" max="11788" width="10.25" style="186" customWidth="1"/>
    <col min="11789" max="11789" width="12.75" style="186" customWidth="1"/>
    <col min="11790" max="12032" width="9" style="186"/>
    <col min="12033" max="12033" width="23.25" style="186" customWidth="1"/>
    <col min="12034" max="12034" width="11.25" style="186" customWidth="1"/>
    <col min="12035" max="12035" width="11.5" style="186" customWidth="1"/>
    <col min="12036" max="12036" width="11.125" style="186" customWidth="1"/>
    <col min="12037" max="12037" width="9.125" style="186" customWidth="1"/>
    <col min="12038" max="12038" width="10.5" style="186" customWidth="1"/>
    <col min="12039" max="12039" width="9.625" style="186" customWidth="1"/>
    <col min="12040" max="12040" width="9" style="186" customWidth="1"/>
    <col min="12041" max="12041" width="10.75" style="186" customWidth="1"/>
    <col min="12042" max="12042" width="9.375" style="186" customWidth="1"/>
    <col min="12043" max="12043" width="10.125" style="186" customWidth="1"/>
    <col min="12044" max="12044" width="10.25" style="186" customWidth="1"/>
    <col min="12045" max="12045" width="12.75" style="186" customWidth="1"/>
    <col min="12046" max="12288" width="9" style="186"/>
    <col min="12289" max="12289" width="23.25" style="186" customWidth="1"/>
    <col min="12290" max="12290" width="11.25" style="186" customWidth="1"/>
    <col min="12291" max="12291" width="11.5" style="186" customWidth="1"/>
    <col min="12292" max="12292" width="11.125" style="186" customWidth="1"/>
    <col min="12293" max="12293" width="9.125" style="186" customWidth="1"/>
    <col min="12294" max="12294" width="10.5" style="186" customWidth="1"/>
    <col min="12295" max="12295" width="9.625" style="186" customWidth="1"/>
    <col min="12296" max="12296" width="9" style="186" customWidth="1"/>
    <col min="12297" max="12297" width="10.75" style="186" customWidth="1"/>
    <col min="12298" max="12298" width="9.375" style="186" customWidth="1"/>
    <col min="12299" max="12299" width="10.125" style="186" customWidth="1"/>
    <col min="12300" max="12300" width="10.25" style="186" customWidth="1"/>
    <col min="12301" max="12301" width="12.75" style="186" customWidth="1"/>
    <col min="12302" max="12544" width="9" style="186"/>
    <col min="12545" max="12545" width="23.25" style="186" customWidth="1"/>
    <col min="12546" max="12546" width="11.25" style="186" customWidth="1"/>
    <col min="12547" max="12547" width="11.5" style="186" customWidth="1"/>
    <col min="12548" max="12548" width="11.125" style="186" customWidth="1"/>
    <col min="12549" max="12549" width="9.125" style="186" customWidth="1"/>
    <col min="12550" max="12550" width="10.5" style="186" customWidth="1"/>
    <col min="12551" max="12551" width="9.625" style="186" customWidth="1"/>
    <col min="12552" max="12552" width="9" style="186" customWidth="1"/>
    <col min="12553" max="12553" width="10.75" style="186" customWidth="1"/>
    <col min="12554" max="12554" width="9.375" style="186" customWidth="1"/>
    <col min="12555" max="12555" width="10.125" style="186" customWidth="1"/>
    <col min="12556" max="12556" width="10.25" style="186" customWidth="1"/>
    <col min="12557" max="12557" width="12.75" style="186" customWidth="1"/>
    <col min="12558" max="12800" width="9" style="186"/>
    <col min="12801" max="12801" width="23.25" style="186" customWidth="1"/>
    <col min="12802" max="12802" width="11.25" style="186" customWidth="1"/>
    <col min="12803" max="12803" width="11.5" style="186" customWidth="1"/>
    <col min="12804" max="12804" width="11.125" style="186" customWidth="1"/>
    <col min="12805" max="12805" width="9.125" style="186" customWidth="1"/>
    <col min="12806" max="12806" width="10.5" style="186" customWidth="1"/>
    <col min="12807" max="12807" width="9.625" style="186" customWidth="1"/>
    <col min="12808" max="12808" width="9" style="186" customWidth="1"/>
    <col min="12809" max="12809" width="10.75" style="186" customWidth="1"/>
    <col min="12810" max="12810" width="9.375" style="186" customWidth="1"/>
    <col min="12811" max="12811" width="10.125" style="186" customWidth="1"/>
    <col min="12812" max="12812" width="10.25" style="186" customWidth="1"/>
    <col min="12813" max="12813" width="12.75" style="186" customWidth="1"/>
    <col min="12814" max="13056" width="9" style="186"/>
    <col min="13057" max="13057" width="23.25" style="186" customWidth="1"/>
    <col min="13058" max="13058" width="11.25" style="186" customWidth="1"/>
    <col min="13059" max="13059" width="11.5" style="186" customWidth="1"/>
    <col min="13060" max="13060" width="11.125" style="186" customWidth="1"/>
    <col min="13061" max="13061" width="9.125" style="186" customWidth="1"/>
    <col min="13062" max="13062" width="10.5" style="186" customWidth="1"/>
    <col min="13063" max="13063" width="9.625" style="186" customWidth="1"/>
    <col min="13064" max="13064" width="9" style="186" customWidth="1"/>
    <col min="13065" max="13065" width="10.75" style="186" customWidth="1"/>
    <col min="13066" max="13066" width="9.375" style="186" customWidth="1"/>
    <col min="13067" max="13067" width="10.125" style="186" customWidth="1"/>
    <col min="13068" max="13068" width="10.25" style="186" customWidth="1"/>
    <col min="13069" max="13069" width="12.75" style="186" customWidth="1"/>
    <col min="13070" max="13312" width="9" style="186"/>
    <col min="13313" max="13313" width="23.25" style="186" customWidth="1"/>
    <col min="13314" max="13314" width="11.25" style="186" customWidth="1"/>
    <col min="13315" max="13315" width="11.5" style="186" customWidth="1"/>
    <col min="13316" max="13316" width="11.125" style="186" customWidth="1"/>
    <col min="13317" max="13317" width="9.125" style="186" customWidth="1"/>
    <col min="13318" max="13318" width="10.5" style="186" customWidth="1"/>
    <col min="13319" max="13319" width="9.625" style="186" customWidth="1"/>
    <col min="13320" max="13320" width="9" style="186" customWidth="1"/>
    <col min="13321" max="13321" width="10.75" style="186" customWidth="1"/>
    <col min="13322" max="13322" width="9.375" style="186" customWidth="1"/>
    <col min="13323" max="13323" width="10.125" style="186" customWidth="1"/>
    <col min="13324" max="13324" width="10.25" style="186" customWidth="1"/>
    <col min="13325" max="13325" width="12.75" style="186" customWidth="1"/>
    <col min="13326" max="13568" width="9" style="186"/>
    <col min="13569" max="13569" width="23.25" style="186" customWidth="1"/>
    <col min="13570" max="13570" width="11.25" style="186" customWidth="1"/>
    <col min="13571" max="13571" width="11.5" style="186" customWidth="1"/>
    <col min="13572" max="13572" width="11.125" style="186" customWidth="1"/>
    <col min="13573" max="13573" width="9.125" style="186" customWidth="1"/>
    <col min="13574" max="13574" width="10.5" style="186" customWidth="1"/>
    <col min="13575" max="13575" width="9.625" style="186" customWidth="1"/>
    <col min="13576" max="13576" width="9" style="186" customWidth="1"/>
    <col min="13577" max="13577" width="10.75" style="186" customWidth="1"/>
    <col min="13578" max="13578" width="9.375" style="186" customWidth="1"/>
    <col min="13579" max="13579" width="10.125" style="186" customWidth="1"/>
    <col min="13580" max="13580" width="10.25" style="186" customWidth="1"/>
    <col min="13581" max="13581" width="12.75" style="186" customWidth="1"/>
    <col min="13582" max="13824" width="9" style="186"/>
    <col min="13825" max="13825" width="23.25" style="186" customWidth="1"/>
    <col min="13826" max="13826" width="11.25" style="186" customWidth="1"/>
    <col min="13827" max="13827" width="11.5" style="186" customWidth="1"/>
    <col min="13828" max="13828" width="11.125" style="186" customWidth="1"/>
    <col min="13829" max="13829" width="9.125" style="186" customWidth="1"/>
    <col min="13830" max="13830" width="10.5" style="186" customWidth="1"/>
    <col min="13831" max="13831" width="9.625" style="186" customWidth="1"/>
    <col min="13832" max="13832" width="9" style="186" customWidth="1"/>
    <col min="13833" max="13833" width="10.75" style="186" customWidth="1"/>
    <col min="13834" max="13834" width="9.375" style="186" customWidth="1"/>
    <col min="13835" max="13835" width="10.125" style="186" customWidth="1"/>
    <col min="13836" max="13836" width="10.25" style="186" customWidth="1"/>
    <col min="13837" max="13837" width="12.75" style="186" customWidth="1"/>
    <col min="13838" max="14080" width="9" style="186"/>
    <col min="14081" max="14081" width="23.25" style="186" customWidth="1"/>
    <col min="14082" max="14082" width="11.25" style="186" customWidth="1"/>
    <col min="14083" max="14083" width="11.5" style="186" customWidth="1"/>
    <col min="14084" max="14084" width="11.125" style="186" customWidth="1"/>
    <col min="14085" max="14085" width="9.125" style="186" customWidth="1"/>
    <col min="14086" max="14086" width="10.5" style="186" customWidth="1"/>
    <col min="14087" max="14087" width="9.625" style="186" customWidth="1"/>
    <col min="14088" max="14088" width="9" style="186" customWidth="1"/>
    <col min="14089" max="14089" width="10.75" style="186" customWidth="1"/>
    <col min="14090" max="14090" width="9.375" style="186" customWidth="1"/>
    <col min="14091" max="14091" width="10.125" style="186" customWidth="1"/>
    <col min="14092" max="14092" width="10.25" style="186" customWidth="1"/>
    <col min="14093" max="14093" width="12.75" style="186" customWidth="1"/>
    <col min="14094" max="14336" width="9" style="186"/>
    <col min="14337" max="14337" width="23.25" style="186" customWidth="1"/>
    <col min="14338" max="14338" width="11.25" style="186" customWidth="1"/>
    <col min="14339" max="14339" width="11.5" style="186" customWidth="1"/>
    <col min="14340" max="14340" width="11.125" style="186" customWidth="1"/>
    <col min="14341" max="14341" width="9.125" style="186" customWidth="1"/>
    <col min="14342" max="14342" width="10.5" style="186" customWidth="1"/>
    <col min="14343" max="14343" width="9.625" style="186" customWidth="1"/>
    <col min="14344" max="14344" width="9" style="186" customWidth="1"/>
    <col min="14345" max="14345" width="10.75" style="186" customWidth="1"/>
    <col min="14346" max="14346" width="9.375" style="186" customWidth="1"/>
    <col min="14347" max="14347" width="10.125" style="186" customWidth="1"/>
    <col min="14348" max="14348" width="10.25" style="186" customWidth="1"/>
    <col min="14349" max="14349" width="12.75" style="186" customWidth="1"/>
    <col min="14350" max="14592" width="9" style="186"/>
    <col min="14593" max="14593" width="23.25" style="186" customWidth="1"/>
    <col min="14594" max="14594" width="11.25" style="186" customWidth="1"/>
    <col min="14595" max="14595" width="11.5" style="186" customWidth="1"/>
    <col min="14596" max="14596" width="11.125" style="186" customWidth="1"/>
    <col min="14597" max="14597" width="9.125" style="186" customWidth="1"/>
    <col min="14598" max="14598" width="10.5" style="186" customWidth="1"/>
    <col min="14599" max="14599" width="9.625" style="186" customWidth="1"/>
    <col min="14600" max="14600" width="9" style="186" customWidth="1"/>
    <col min="14601" max="14601" width="10.75" style="186" customWidth="1"/>
    <col min="14602" max="14602" width="9.375" style="186" customWidth="1"/>
    <col min="14603" max="14603" width="10.125" style="186" customWidth="1"/>
    <col min="14604" max="14604" width="10.25" style="186" customWidth="1"/>
    <col min="14605" max="14605" width="12.75" style="186" customWidth="1"/>
    <col min="14606" max="14848" width="9" style="186"/>
    <col min="14849" max="14849" width="23.25" style="186" customWidth="1"/>
    <col min="14850" max="14850" width="11.25" style="186" customWidth="1"/>
    <col min="14851" max="14851" width="11.5" style="186" customWidth="1"/>
    <col min="14852" max="14852" width="11.125" style="186" customWidth="1"/>
    <col min="14853" max="14853" width="9.125" style="186" customWidth="1"/>
    <col min="14854" max="14854" width="10.5" style="186" customWidth="1"/>
    <col min="14855" max="14855" width="9.625" style="186" customWidth="1"/>
    <col min="14856" max="14856" width="9" style="186" customWidth="1"/>
    <col min="14857" max="14857" width="10.75" style="186" customWidth="1"/>
    <col min="14858" max="14858" width="9.375" style="186" customWidth="1"/>
    <col min="14859" max="14859" width="10.125" style="186" customWidth="1"/>
    <col min="14860" max="14860" width="10.25" style="186" customWidth="1"/>
    <col min="14861" max="14861" width="12.75" style="186" customWidth="1"/>
    <col min="14862" max="15104" width="9" style="186"/>
    <col min="15105" max="15105" width="23.25" style="186" customWidth="1"/>
    <col min="15106" max="15106" width="11.25" style="186" customWidth="1"/>
    <col min="15107" max="15107" width="11.5" style="186" customWidth="1"/>
    <col min="15108" max="15108" width="11.125" style="186" customWidth="1"/>
    <col min="15109" max="15109" width="9.125" style="186" customWidth="1"/>
    <col min="15110" max="15110" width="10.5" style="186" customWidth="1"/>
    <col min="15111" max="15111" width="9.625" style="186" customWidth="1"/>
    <col min="15112" max="15112" width="9" style="186" customWidth="1"/>
    <col min="15113" max="15113" width="10.75" style="186" customWidth="1"/>
    <col min="15114" max="15114" width="9.375" style="186" customWidth="1"/>
    <col min="15115" max="15115" width="10.125" style="186" customWidth="1"/>
    <col min="15116" max="15116" width="10.25" style="186" customWidth="1"/>
    <col min="15117" max="15117" width="12.75" style="186" customWidth="1"/>
    <col min="15118" max="15360" width="9" style="186"/>
    <col min="15361" max="15361" width="23.25" style="186" customWidth="1"/>
    <col min="15362" max="15362" width="11.25" style="186" customWidth="1"/>
    <col min="15363" max="15363" width="11.5" style="186" customWidth="1"/>
    <col min="15364" max="15364" width="11.125" style="186" customWidth="1"/>
    <col min="15365" max="15365" width="9.125" style="186" customWidth="1"/>
    <col min="15366" max="15366" width="10.5" style="186" customWidth="1"/>
    <col min="15367" max="15367" width="9.625" style="186" customWidth="1"/>
    <col min="15368" max="15368" width="9" style="186" customWidth="1"/>
    <col min="15369" max="15369" width="10.75" style="186" customWidth="1"/>
    <col min="15370" max="15370" width="9.375" style="186" customWidth="1"/>
    <col min="15371" max="15371" width="10.125" style="186" customWidth="1"/>
    <col min="15372" max="15372" width="10.25" style="186" customWidth="1"/>
    <col min="15373" max="15373" width="12.75" style="186" customWidth="1"/>
    <col min="15374" max="15616" width="9" style="186"/>
    <col min="15617" max="15617" width="23.25" style="186" customWidth="1"/>
    <col min="15618" max="15618" width="11.25" style="186" customWidth="1"/>
    <col min="15619" max="15619" width="11.5" style="186" customWidth="1"/>
    <col min="15620" max="15620" width="11.125" style="186" customWidth="1"/>
    <col min="15621" max="15621" width="9.125" style="186" customWidth="1"/>
    <col min="15622" max="15622" width="10.5" style="186" customWidth="1"/>
    <col min="15623" max="15623" width="9.625" style="186" customWidth="1"/>
    <col min="15624" max="15624" width="9" style="186" customWidth="1"/>
    <col min="15625" max="15625" width="10.75" style="186" customWidth="1"/>
    <col min="15626" max="15626" width="9.375" style="186" customWidth="1"/>
    <col min="15627" max="15627" width="10.125" style="186" customWidth="1"/>
    <col min="15628" max="15628" width="10.25" style="186" customWidth="1"/>
    <col min="15629" max="15629" width="12.75" style="186" customWidth="1"/>
    <col min="15630" max="15872" width="9" style="186"/>
    <col min="15873" max="15873" width="23.25" style="186" customWidth="1"/>
    <col min="15874" max="15874" width="11.25" style="186" customWidth="1"/>
    <col min="15875" max="15875" width="11.5" style="186" customWidth="1"/>
    <col min="15876" max="15876" width="11.125" style="186" customWidth="1"/>
    <col min="15877" max="15877" width="9.125" style="186" customWidth="1"/>
    <col min="15878" max="15878" width="10.5" style="186" customWidth="1"/>
    <col min="15879" max="15879" width="9.625" style="186" customWidth="1"/>
    <col min="15880" max="15880" width="9" style="186" customWidth="1"/>
    <col min="15881" max="15881" width="10.75" style="186" customWidth="1"/>
    <col min="15882" max="15882" width="9.375" style="186" customWidth="1"/>
    <col min="15883" max="15883" width="10.125" style="186" customWidth="1"/>
    <col min="15884" max="15884" width="10.25" style="186" customWidth="1"/>
    <col min="15885" max="15885" width="12.75" style="186" customWidth="1"/>
    <col min="15886" max="16128" width="9" style="186"/>
    <col min="16129" max="16129" width="23.25" style="186" customWidth="1"/>
    <col min="16130" max="16130" width="11.25" style="186" customWidth="1"/>
    <col min="16131" max="16131" width="11.5" style="186" customWidth="1"/>
    <col min="16132" max="16132" width="11.125" style="186" customWidth="1"/>
    <col min="16133" max="16133" width="9.125" style="186" customWidth="1"/>
    <col min="16134" max="16134" width="10.5" style="186" customWidth="1"/>
    <col min="16135" max="16135" width="9.625" style="186" customWidth="1"/>
    <col min="16136" max="16136" width="9" style="186" customWidth="1"/>
    <col min="16137" max="16137" width="10.75" style="186" customWidth="1"/>
    <col min="16138" max="16138" width="9.375" style="186" customWidth="1"/>
    <col min="16139" max="16139" width="10.125" style="186" customWidth="1"/>
    <col min="16140" max="16140" width="10.25" style="186" customWidth="1"/>
    <col min="16141" max="16141" width="12.75" style="186" customWidth="1"/>
    <col min="16142" max="16384" width="9" style="186"/>
  </cols>
  <sheetData>
    <row r="1" spans="1:15" ht="23.25" customHeight="1" x14ac:dyDescent="0.2">
      <c r="A1" s="356" t="s">
        <v>96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</row>
    <row r="2" spans="1:15" ht="27" customHeight="1" x14ac:dyDescent="0.2">
      <c r="A2" s="356" t="s">
        <v>206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</row>
    <row r="3" spans="1:15" ht="30" customHeight="1" x14ac:dyDescent="0.2">
      <c r="A3" s="357" t="s">
        <v>207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</row>
    <row r="4" spans="1:15" s="189" customFormat="1" ht="63" customHeight="1" x14ac:dyDescent="0.2">
      <c r="A4" s="187" t="s">
        <v>190</v>
      </c>
      <c r="B4" s="187" t="s">
        <v>191</v>
      </c>
      <c r="C4" s="187" t="s">
        <v>43</v>
      </c>
      <c r="D4" s="187" t="s">
        <v>118</v>
      </c>
      <c r="E4" s="187" t="s">
        <v>208</v>
      </c>
      <c r="F4" s="187" t="s">
        <v>121</v>
      </c>
      <c r="G4" s="187" t="s">
        <v>192</v>
      </c>
      <c r="H4" s="188" t="s">
        <v>209</v>
      </c>
      <c r="I4" s="187" t="s">
        <v>210</v>
      </c>
      <c r="J4" s="188" t="s">
        <v>211</v>
      </c>
      <c r="K4" s="187" t="s">
        <v>271</v>
      </c>
      <c r="L4" s="187" t="s">
        <v>193</v>
      </c>
      <c r="M4" s="260"/>
    </row>
    <row r="5" spans="1:15" s="189" customFormat="1" ht="20.25" customHeight="1" x14ac:dyDescent="0.2">
      <c r="A5" s="190" t="s">
        <v>194</v>
      </c>
      <c r="B5" s="191"/>
      <c r="C5" s="191"/>
      <c r="D5" s="192"/>
      <c r="E5" s="192"/>
      <c r="F5" s="192"/>
      <c r="G5" s="192"/>
      <c r="H5" s="192"/>
      <c r="I5" s="192"/>
      <c r="J5" s="192"/>
      <c r="K5" s="192"/>
      <c r="L5" s="192"/>
      <c r="M5" s="260"/>
    </row>
    <row r="6" spans="1:15" s="189" customFormat="1" ht="18.75" customHeight="1" x14ac:dyDescent="0.4">
      <c r="A6" s="193" t="s">
        <v>193</v>
      </c>
      <c r="B6" s="194">
        <v>1179916</v>
      </c>
      <c r="C6" s="195">
        <v>850116</v>
      </c>
      <c r="D6" s="196">
        <v>0</v>
      </c>
      <c r="E6" s="196">
        <v>0</v>
      </c>
      <c r="F6" s="196">
        <v>0</v>
      </c>
      <c r="G6" s="196">
        <v>0</v>
      </c>
      <c r="H6" s="196">
        <v>0</v>
      </c>
      <c r="I6" s="196">
        <v>0</v>
      </c>
      <c r="J6" s="196">
        <v>0</v>
      </c>
      <c r="K6" s="196">
        <v>0</v>
      </c>
      <c r="L6" s="197">
        <v>850116</v>
      </c>
      <c r="M6" s="260"/>
    </row>
    <row r="7" spans="1:15" s="189" customFormat="1" ht="18.75" customHeight="1" x14ac:dyDescent="0.4">
      <c r="A7" s="193" t="s">
        <v>212</v>
      </c>
      <c r="B7" s="198">
        <v>0</v>
      </c>
      <c r="C7" s="199">
        <v>9925400</v>
      </c>
      <c r="D7" s="196">
        <v>0</v>
      </c>
      <c r="E7" s="196">
        <v>0</v>
      </c>
      <c r="F7" s="196">
        <v>0</v>
      </c>
      <c r="G7" s="196">
        <v>0</v>
      </c>
      <c r="H7" s="196">
        <v>0</v>
      </c>
      <c r="I7" s="196">
        <v>0</v>
      </c>
      <c r="J7" s="196">
        <v>0</v>
      </c>
      <c r="K7" s="196">
        <v>0</v>
      </c>
      <c r="L7" s="197">
        <v>9925400</v>
      </c>
      <c r="M7" s="260"/>
    </row>
    <row r="8" spans="1:15" s="189" customFormat="1" ht="18" customHeight="1" x14ac:dyDescent="0.4">
      <c r="A8" s="193" t="s">
        <v>195</v>
      </c>
      <c r="B8" s="194">
        <v>2699280</v>
      </c>
      <c r="C8" s="195">
        <v>2395841.75</v>
      </c>
      <c r="D8" s="196">
        <v>2395841.75</v>
      </c>
      <c r="E8" s="196">
        <v>0</v>
      </c>
      <c r="F8" s="196">
        <v>0</v>
      </c>
      <c r="G8" s="196">
        <v>0</v>
      </c>
      <c r="H8" s="196">
        <v>0</v>
      </c>
      <c r="I8" s="196">
        <v>0</v>
      </c>
      <c r="J8" s="196">
        <v>0</v>
      </c>
      <c r="K8" s="196">
        <v>0</v>
      </c>
      <c r="L8" s="196">
        <v>0</v>
      </c>
      <c r="M8" s="260"/>
    </row>
    <row r="9" spans="1:15" s="189" customFormat="1" ht="18.75" customHeight="1" x14ac:dyDescent="0.4">
      <c r="A9" s="193" t="s">
        <v>196</v>
      </c>
      <c r="B9" s="194">
        <v>6099240</v>
      </c>
      <c r="C9" s="195">
        <f>2965297.48+2159548.4+3010</f>
        <v>5127855.88</v>
      </c>
      <c r="D9" s="200">
        <f>4065674.88</f>
        <v>4065674.88</v>
      </c>
      <c r="E9" s="196"/>
      <c r="F9" s="197">
        <v>141021</v>
      </c>
      <c r="G9" s="196"/>
      <c r="H9" s="196">
        <v>0</v>
      </c>
      <c r="I9" s="196">
        <f>471000+450160</f>
        <v>921160</v>
      </c>
      <c r="J9" s="196">
        <v>0</v>
      </c>
      <c r="K9" s="196"/>
      <c r="L9" s="196">
        <v>0</v>
      </c>
      <c r="M9" s="260"/>
    </row>
    <row r="10" spans="1:15" s="189" customFormat="1" ht="18.75" customHeight="1" x14ac:dyDescent="0.2">
      <c r="A10" s="193" t="s">
        <v>213</v>
      </c>
      <c r="B10" s="198">
        <v>0</v>
      </c>
      <c r="C10" s="201">
        <v>230910</v>
      </c>
      <c r="D10" s="196">
        <v>0</v>
      </c>
      <c r="E10" s="196">
        <v>0</v>
      </c>
      <c r="F10" s="197">
        <v>230910</v>
      </c>
      <c r="G10" s="196">
        <v>0</v>
      </c>
      <c r="H10" s="196">
        <v>0</v>
      </c>
      <c r="I10" s="196">
        <v>0</v>
      </c>
      <c r="J10" s="196">
        <v>0</v>
      </c>
      <c r="K10" s="196">
        <v>0</v>
      </c>
      <c r="L10" s="196">
        <v>0</v>
      </c>
      <c r="M10" s="260"/>
    </row>
    <row r="11" spans="1:15" s="189" customFormat="1" ht="18.75" customHeight="1" x14ac:dyDescent="0.4">
      <c r="A11" s="193" t="s">
        <v>197</v>
      </c>
      <c r="B11" s="194">
        <v>541880</v>
      </c>
      <c r="C11" s="195">
        <v>266656.75</v>
      </c>
      <c r="D11" s="200">
        <v>206606.75</v>
      </c>
      <c r="E11" s="196"/>
      <c r="F11" s="197">
        <v>0</v>
      </c>
      <c r="G11" s="196">
        <v>0</v>
      </c>
      <c r="H11" s="196">
        <v>0</v>
      </c>
      <c r="I11" s="197">
        <v>60050</v>
      </c>
      <c r="J11" s="196">
        <v>0</v>
      </c>
      <c r="K11" s="196">
        <v>0</v>
      </c>
      <c r="L11" s="196">
        <v>0</v>
      </c>
      <c r="M11" s="260"/>
    </row>
    <row r="12" spans="1:15" s="189" customFormat="1" ht="18.75" customHeight="1" x14ac:dyDescent="0.4">
      <c r="A12" s="193" t="s">
        <v>214</v>
      </c>
      <c r="B12" s="194"/>
      <c r="C12" s="195">
        <v>299145</v>
      </c>
      <c r="D12" s="197">
        <v>0</v>
      </c>
      <c r="E12" s="196">
        <v>0</v>
      </c>
      <c r="F12" s="197">
        <v>299145</v>
      </c>
      <c r="G12" s="196">
        <v>0</v>
      </c>
      <c r="H12" s="196">
        <v>0</v>
      </c>
      <c r="I12" s="197">
        <v>0</v>
      </c>
      <c r="J12" s="196">
        <v>0</v>
      </c>
      <c r="K12" s="196">
        <v>0</v>
      </c>
      <c r="L12" s="196">
        <v>0</v>
      </c>
      <c r="M12" s="260"/>
    </row>
    <row r="13" spans="1:15" s="189" customFormat="1" ht="18.75" customHeight="1" x14ac:dyDescent="0.4">
      <c r="A13" s="193" t="s">
        <v>67</v>
      </c>
      <c r="B13" s="194">
        <v>4483400</v>
      </c>
      <c r="C13" s="195">
        <v>3432791.72</v>
      </c>
      <c r="D13" s="200">
        <f>2691625.44+6980+12620+3932+3872+18000+17560+5000+29115.28+56560</f>
        <v>2845264.7199999997</v>
      </c>
      <c r="E13" s="196">
        <v>11500</v>
      </c>
      <c r="F13" s="197">
        <f>158850+16500+46500</f>
        <v>221850</v>
      </c>
      <c r="G13" s="196"/>
      <c r="H13" s="196">
        <v>253275</v>
      </c>
      <c r="I13" s="196">
        <v>37722</v>
      </c>
      <c r="J13" s="196">
        <f>15000</f>
        <v>15000</v>
      </c>
      <c r="K13" s="196">
        <v>48180</v>
      </c>
      <c r="L13" s="196">
        <v>0</v>
      </c>
      <c r="M13" s="260"/>
      <c r="O13" s="204"/>
    </row>
    <row r="14" spans="1:15" s="189" customFormat="1" ht="18.75" customHeight="1" x14ac:dyDescent="0.2">
      <c r="A14" s="193" t="s">
        <v>215</v>
      </c>
      <c r="B14" s="198">
        <v>0</v>
      </c>
      <c r="C14" s="201">
        <v>41500</v>
      </c>
      <c r="D14" s="197">
        <v>0</v>
      </c>
      <c r="E14" s="196">
        <v>0</v>
      </c>
      <c r="F14" s="197"/>
      <c r="G14" s="196">
        <v>0</v>
      </c>
      <c r="H14" s="196">
        <v>0</v>
      </c>
      <c r="I14" s="196">
        <v>0</v>
      </c>
      <c r="J14" s="196">
        <v>41500</v>
      </c>
      <c r="K14" s="196">
        <v>0</v>
      </c>
      <c r="L14" s="196">
        <v>0</v>
      </c>
      <c r="M14" s="260"/>
      <c r="O14" s="204"/>
    </row>
    <row r="15" spans="1:15" s="189" customFormat="1" ht="19.5" customHeight="1" x14ac:dyDescent="0.4">
      <c r="A15" s="193" t="s">
        <v>66</v>
      </c>
      <c r="B15" s="194">
        <v>3220600</v>
      </c>
      <c r="C15" s="195">
        <v>2522854.2999999998</v>
      </c>
      <c r="D15" s="202">
        <f>628561.5+29805</f>
        <v>658366.5</v>
      </c>
      <c r="E15" s="197"/>
      <c r="F15" s="197">
        <v>1638868.8</v>
      </c>
      <c r="G15" s="197"/>
      <c r="H15" s="196">
        <v>28280</v>
      </c>
      <c r="I15" s="196">
        <v>197339</v>
      </c>
      <c r="J15" s="196"/>
      <c r="K15" s="197"/>
      <c r="L15" s="196">
        <v>0</v>
      </c>
      <c r="M15" s="260"/>
      <c r="O15" s="204"/>
    </row>
    <row r="16" spans="1:15" s="189" customFormat="1" ht="19.5" customHeight="1" x14ac:dyDescent="0.4">
      <c r="A16" s="193" t="s">
        <v>216</v>
      </c>
      <c r="B16" s="194">
        <v>0</v>
      </c>
      <c r="C16" s="195">
        <v>64600</v>
      </c>
      <c r="D16" s="202">
        <v>0</v>
      </c>
      <c r="E16" s="197">
        <v>0</v>
      </c>
      <c r="F16" s="197">
        <v>64600</v>
      </c>
      <c r="G16" s="197">
        <v>0</v>
      </c>
      <c r="H16" s="196">
        <v>0</v>
      </c>
      <c r="I16" s="196">
        <v>0</v>
      </c>
      <c r="J16" s="196">
        <v>0</v>
      </c>
      <c r="K16" s="197">
        <v>0</v>
      </c>
      <c r="L16" s="196">
        <v>0</v>
      </c>
      <c r="M16" s="260"/>
    </row>
    <row r="17" spans="1:15" s="189" customFormat="1" ht="19.5" customHeight="1" x14ac:dyDescent="0.4">
      <c r="A17" s="193" t="s">
        <v>198</v>
      </c>
      <c r="B17" s="194">
        <v>650000</v>
      </c>
      <c r="C17" s="195">
        <v>460069.86</v>
      </c>
      <c r="D17" s="202">
        <f>431830.53+19200</f>
        <v>451030.53</v>
      </c>
      <c r="E17" s="196">
        <v>0</v>
      </c>
      <c r="F17" s="196">
        <v>9039.33</v>
      </c>
      <c r="G17" s="196">
        <v>0</v>
      </c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260"/>
    </row>
    <row r="18" spans="1:15" s="189" customFormat="1" ht="19.5" customHeight="1" x14ac:dyDescent="0.4">
      <c r="A18" s="193" t="s">
        <v>199</v>
      </c>
      <c r="B18" s="194">
        <v>1389570</v>
      </c>
      <c r="C18" s="195">
        <v>1246330</v>
      </c>
      <c r="D18" s="196">
        <v>30000</v>
      </c>
      <c r="E18" s="196">
        <v>0</v>
      </c>
      <c r="F18" s="196">
        <v>834130</v>
      </c>
      <c r="G18" s="196">
        <v>165000</v>
      </c>
      <c r="H18" s="196">
        <v>30000</v>
      </c>
      <c r="I18" s="196">
        <v>0</v>
      </c>
      <c r="J18" s="196">
        <v>52200</v>
      </c>
      <c r="K18" s="196">
        <v>135000</v>
      </c>
      <c r="L18" s="196">
        <v>0</v>
      </c>
      <c r="M18" s="260"/>
    </row>
    <row r="19" spans="1:15" s="189" customFormat="1" ht="19.5" customHeight="1" x14ac:dyDescent="0.4">
      <c r="A19" s="193" t="s">
        <v>217</v>
      </c>
      <c r="B19" s="194">
        <v>3615600</v>
      </c>
      <c r="C19" s="195">
        <v>1434197.75</v>
      </c>
      <c r="D19" s="202">
        <f>334930+947000</f>
        <v>1281930</v>
      </c>
      <c r="E19" s="196">
        <v>80397.75</v>
      </c>
      <c r="F19" s="196">
        <v>66470</v>
      </c>
      <c r="G19" s="196">
        <v>0</v>
      </c>
      <c r="H19" s="196">
        <v>0</v>
      </c>
      <c r="I19" s="196">
        <v>5400</v>
      </c>
      <c r="J19" s="196">
        <v>0</v>
      </c>
      <c r="K19" s="196">
        <v>0</v>
      </c>
      <c r="L19" s="196">
        <v>0</v>
      </c>
      <c r="M19" s="260"/>
    </row>
    <row r="20" spans="1:15" s="189" customFormat="1" ht="18" customHeight="1" x14ac:dyDescent="0.2">
      <c r="A20" s="193" t="s">
        <v>218</v>
      </c>
      <c r="B20" s="198">
        <v>0</v>
      </c>
      <c r="C20" s="201">
        <v>896290.85</v>
      </c>
      <c r="D20" s="197">
        <v>896290.85</v>
      </c>
      <c r="E20" s="196">
        <v>0</v>
      </c>
      <c r="F20" s="196"/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260"/>
      <c r="O20" s="204"/>
    </row>
    <row r="21" spans="1:15" s="189" customFormat="1" ht="19.5" customHeight="1" x14ac:dyDescent="0.4">
      <c r="A21" s="193" t="s">
        <v>219</v>
      </c>
      <c r="B21" s="194">
        <v>1600000</v>
      </c>
      <c r="C21" s="195">
        <f>1567700+6241500</f>
        <v>7809200</v>
      </c>
      <c r="D21" s="196"/>
      <c r="E21" s="196">
        <v>0</v>
      </c>
      <c r="F21" s="196"/>
      <c r="G21" s="196">
        <v>0</v>
      </c>
      <c r="H21" s="196">
        <v>0</v>
      </c>
      <c r="I21" s="196">
        <f>1567700+6241500</f>
        <v>7809200</v>
      </c>
      <c r="J21" s="196">
        <v>0</v>
      </c>
      <c r="K21" s="196">
        <v>0</v>
      </c>
      <c r="L21" s="196">
        <v>0</v>
      </c>
      <c r="M21" s="260"/>
    </row>
    <row r="22" spans="1:15" s="189" customFormat="1" ht="19.5" customHeight="1" x14ac:dyDescent="0.4">
      <c r="A22" s="193" t="s">
        <v>220</v>
      </c>
      <c r="B22" s="203">
        <v>0</v>
      </c>
      <c r="C22" s="195">
        <v>4037000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4037000</v>
      </c>
      <c r="J22" s="196">
        <v>0</v>
      </c>
      <c r="K22" s="196">
        <v>0</v>
      </c>
      <c r="L22" s="196">
        <v>0</v>
      </c>
      <c r="M22" s="260"/>
    </row>
    <row r="23" spans="1:15" s="189" customFormat="1" ht="20.100000000000001" customHeight="1" x14ac:dyDescent="0.4">
      <c r="A23" s="193" t="s">
        <v>221</v>
      </c>
      <c r="B23" s="194">
        <v>0</v>
      </c>
      <c r="C23" s="201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260"/>
    </row>
    <row r="24" spans="1:15" s="189" customFormat="1" ht="20.100000000000001" customHeight="1" x14ac:dyDescent="0.4">
      <c r="A24" s="193"/>
      <c r="B24" s="194"/>
      <c r="C24" s="201"/>
      <c r="D24" s="196"/>
      <c r="E24" s="196"/>
      <c r="F24" s="196"/>
      <c r="G24" s="196"/>
      <c r="H24" s="196"/>
      <c r="I24" s="196"/>
      <c r="J24" s="196"/>
      <c r="K24" s="196"/>
      <c r="L24" s="196"/>
      <c r="M24" s="260"/>
    </row>
    <row r="25" spans="1:15" s="189" customFormat="1" ht="24.75" customHeight="1" x14ac:dyDescent="0.2">
      <c r="A25" s="205" t="s">
        <v>200</v>
      </c>
      <c r="B25" s="206">
        <f>SUM(B6:B23)</f>
        <v>25479486</v>
      </c>
      <c r="C25" s="206">
        <f>SUM(C6:C24)</f>
        <v>41040759.859999999</v>
      </c>
      <c r="D25" s="207">
        <f t="shared" ref="D25:L25" si="0">SUM(D6:D23)</f>
        <v>12831005.979999999</v>
      </c>
      <c r="E25" s="207">
        <f t="shared" si="0"/>
        <v>91897.75</v>
      </c>
      <c r="F25" s="271">
        <f t="shared" si="0"/>
        <v>3506034.13</v>
      </c>
      <c r="G25" s="207">
        <f t="shared" si="0"/>
        <v>165000</v>
      </c>
      <c r="H25" s="207">
        <f t="shared" si="0"/>
        <v>311555</v>
      </c>
      <c r="I25" s="207">
        <f t="shared" si="0"/>
        <v>13067871</v>
      </c>
      <c r="J25" s="207">
        <f t="shared" si="0"/>
        <v>108700</v>
      </c>
      <c r="K25" s="207">
        <f t="shared" si="0"/>
        <v>183180</v>
      </c>
      <c r="L25" s="207">
        <f t="shared" si="0"/>
        <v>10775516</v>
      </c>
      <c r="M25" s="260"/>
    </row>
    <row r="26" spans="1:15" s="189" customFormat="1" ht="19.5" customHeight="1" x14ac:dyDescent="0.2">
      <c r="A26" s="190" t="s">
        <v>201</v>
      </c>
      <c r="B26" s="208"/>
      <c r="C26" s="208"/>
      <c r="D26" s="209"/>
      <c r="E26" s="209"/>
      <c r="F26" s="209"/>
      <c r="G26" s="210"/>
      <c r="H26" s="210"/>
      <c r="I26" s="209"/>
      <c r="J26" s="209"/>
      <c r="K26" s="209"/>
      <c r="L26" s="209"/>
      <c r="M26" s="260"/>
    </row>
    <row r="27" spans="1:15" s="189" customFormat="1" ht="18" customHeight="1" x14ac:dyDescent="0.4">
      <c r="A27" s="193" t="s">
        <v>222</v>
      </c>
      <c r="B27" s="211">
        <v>822000</v>
      </c>
      <c r="C27" s="212">
        <v>492743.27</v>
      </c>
      <c r="D27" s="209"/>
      <c r="E27" s="209"/>
      <c r="F27" s="209" t="s">
        <v>47</v>
      </c>
      <c r="G27" s="210"/>
      <c r="H27" s="210"/>
      <c r="I27" s="209"/>
      <c r="J27" s="209"/>
      <c r="K27" s="209"/>
      <c r="L27" s="209"/>
      <c r="M27" s="260"/>
    </row>
    <row r="28" spans="1:15" s="189" customFormat="1" ht="15.75" customHeight="1" x14ac:dyDescent="0.4">
      <c r="A28" s="193" t="s">
        <v>223</v>
      </c>
      <c r="B28" s="211">
        <v>17040950</v>
      </c>
      <c r="C28" s="212">
        <v>17291089.609999999</v>
      </c>
      <c r="D28" s="209"/>
      <c r="E28" s="209"/>
      <c r="F28" s="209"/>
      <c r="G28" s="209"/>
      <c r="H28" s="209"/>
      <c r="I28" s="209"/>
      <c r="J28" s="209"/>
      <c r="K28" s="209"/>
      <c r="L28" s="209"/>
      <c r="M28" s="260"/>
    </row>
    <row r="29" spans="1:15" s="189" customFormat="1" ht="18" customHeight="1" x14ac:dyDescent="0.4">
      <c r="A29" s="193" t="s">
        <v>224</v>
      </c>
      <c r="B29" s="211">
        <v>252200</v>
      </c>
      <c r="C29" s="212">
        <v>262555.2</v>
      </c>
      <c r="D29" s="209"/>
      <c r="E29" s="209"/>
      <c r="F29" s="209"/>
      <c r="G29" s="209"/>
      <c r="H29" s="209"/>
      <c r="I29" s="209"/>
      <c r="J29" s="209"/>
      <c r="K29" s="209"/>
      <c r="L29" s="209"/>
      <c r="M29" s="260"/>
    </row>
    <row r="30" spans="1:15" s="189" customFormat="1" ht="17.25" customHeight="1" x14ac:dyDescent="0.4">
      <c r="A30" s="193" t="s">
        <v>202</v>
      </c>
      <c r="B30" s="211">
        <v>291000</v>
      </c>
      <c r="C30" s="212">
        <v>258569.57</v>
      </c>
      <c r="D30" s="209"/>
      <c r="E30" s="209"/>
      <c r="F30" s="209"/>
      <c r="G30" s="209"/>
      <c r="H30" s="209"/>
      <c r="I30" s="209"/>
      <c r="J30" s="209"/>
      <c r="K30" s="209"/>
      <c r="L30" s="209"/>
      <c r="M30" s="260"/>
    </row>
    <row r="31" spans="1:15" s="189" customFormat="1" ht="17.25" customHeight="1" x14ac:dyDescent="0.4">
      <c r="A31" s="193" t="s">
        <v>225</v>
      </c>
      <c r="B31" s="211">
        <v>0</v>
      </c>
      <c r="C31" s="212">
        <v>0</v>
      </c>
      <c r="D31" s="209"/>
      <c r="E31" s="209"/>
      <c r="F31" s="209"/>
      <c r="G31" s="209"/>
      <c r="H31" s="209"/>
      <c r="I31" s="209"/>
      <c r="J31" s="209"/>
      <c r="K31" s="209"/>
      <c r="L31" s="209"/>
      <c r="M31" s="260"/>
    </row>
    <row r="32" spans="1:15" s="189" customFormat="1" ht="16.5" customHeight="1" x14ac:dyDescent="0.4">
      <c r="A32" s="193" t="s">
        <v>226</v>
      </c>
      <c r="B32" s="211">
        <v>203100</v>
      </c>
      <c r="C32" s="212">
        <v>209702</v>
      </c>
      <c r="D32" s="209"/>
      <c r="E32" s="209"/>
      <c r="F32" s="209"/>
      <c r="G32" s="209"/>
      <c r="H32" s="209"/>
      <c r="I32" s="209"/>
      <c r="J32" s="209"/>
      <c r="K32" s="209"/>
      <c r="L32" s="209"/>
      <c r="M32" s="260"/>
    </row>
    <row r="33" spans="1:13" s="189" customFormat="1" ht="18" customHeight="1" x14ac:dyDescent="0.4">
      <c r="A33" s="193" t="s">
        <v>227</v>
      </c>
      <c r="B33" s="211">
        <v>6400000</v>
      </c>
      <c r="C33" s="212">
        <v>3938219</v>
      </c>
      <c r="D33" s="209"/>
      <c r="E33" s="209"/>
      <c r="F33" s="209"/>
      <c r="G33" s="209"/>
      <c r="H33" s="209"/>
      <c r="I33" s="209"/>
      <c r="J33" s="209"/>
      <c r="K33" s="209"/>
      <c r="L33" s="209"/>
      <c r="M33" s="260"/>
    </row>
    <row r="34" spans="1:13" s="189" customFormat="1" ht="21" x14ac:dyDescent="0.4">
      <c r="A34" s="193" t="s">
        <v>234</v>
      </c>
      <c r="B34" s="211">
        <v>0</v>
      </c>
      <c r="C34" s="212">
        <v>17139084.850000001</v>
      </c>
      <c r="D34" s="209"/>
      <c r="E34" s="209"/>
      <c r="F34" s="209"/>
      <c r="G34" s="209"/>
      <c r="H34" s="209"/>
      <c r="I34" s="209"/>
      <c r="J34" s="209"/>
      <c r="K34" s="209"/>
      <c r="L34" s="209"/>
      <c r="M34" s="260"/>
    </row>
    <row r="35" spans="1:13" ht="18.75" x14ac:dyDescent="0.4">
      <c r="A35" s="193" t="s">
        <v>228</v>
      </c>
      <c r="B35" s="211">
        <v>0</v>
      </c>
      <c r="C35" s="212">
        <v>1044044</v>
      </c>
      <c r="D35" s="209"/>
      <c r="E35" s="209"/>
      <c r="F35" s="209"/>
      <c r="G35" s="209"/>
      <c r="H35" s="209"/>
      <c r="I35" s="209"/>
      <c r="J35" s="209"/>
      <c r="K35" s="209"/>
      <c r="L35" s="209"/>
    </row>
    <row r="36" spans="1:13" s="215" customFormat="1" ht="27.75" customHeight="1" x14ac:dyDescent="0.55000000000000004">
      <c r="A36" s="193"/>
      <c r="B36" s="213">
        <v>0</v>
      </c>
      <c r="C36" s="214"/>
      <c r="D36" s="209"/>
      <c r="E36" s="209"/>
      <c r="F36" s="209"/>
      <c r="G36" s="209"/>
      <c r="H36" s="209"/>
      <c r="I36" s="209"/>
      <c r="J36" s="209"/>
      <c r="K36" s="209"/>
      <c r="L36" s="209"/>
      <c r="M36" s="261"/>
    </row>
    <row r="37" spans="1:13" s="215" customFormat="1" ht="27.75" customHeight="1" thickBot="1" x14ac:dyDescent="0.6">
      <c r="A37" s="216" t="s">
        <v>203</v>
      </c>
      <c r="B37" s="217">
        <f>SUM(B27:B33)</f>
        <v>25009250</v>
      </c>
      <c r="C37" s="217">
        <f>SUM(C27:C36)</f>
        <v>40636007.5</v>
      </c>
      <c r="D37" s="218"/>
      <c r="E37" s="218"/>
      <c r="F37" s="218"/>
      <c r="G37" s="218"/>
      <c r="H37" s="218"/>
      <c r="I37" s="218"/>
      <c r="J37" s="218"/>
      <c r="K37" s="218"/>
      <c r="L37" s="218"/>
      <c r="M37" s="261"/>
    </row>
    <row r="38" spans="1:13" s="215" customFormat="1" ht="27.75" customHeight="1" thickTop="1" thickBot="1" x14ac:dyDescent="0.6">
      <c r="A38" s="219" t="s">
        <v>229</v>
      </c>
      <c r="B38" s="220"/>
      <c r="C38" s="221">
        <f>C37-C25</f>
        <v>-404752.3599999994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61"/>
    </row>
    <row r="39" spans="1:13" ht="21.75" thickTop="1" x14ac:dyDescent="0.2">
      <c r="A39" s="223"/>
      <c r="B39" s="224"/>
      <c r="C39" s="225"/>
      <c r="D39" s="226"/>
      <c r="E39" s="226"/>
      <c r="F39" s="189"/>
      <c r="G39" s="226"/>
      <c r="H39" s="226"/>
      <c r="I39" s="226"/>
      <c r="J39" s="226"/>
      <c r="K39" s="226"/>
      <c r="L39" s="226"/>
    </row>
    <row r="41" spans="1:13" ht="23.25" x14ac:dyDescent="0.5">
      <c r="A41" s="355" t="s">
        <v>272</v>
      </c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</row>
    <row r="42" spans="1:13" ht="23.25" x14ac:dyDescent="0.5">
      <c r="A42" s="355" t="s">
        <v>277</v>
      </c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55"/>
    </row>
    <row r="43" spans="1:13" ht="23.25" x14ac:dyDescent="0.5">
      <c r="A43" s="355" t="s">
        <v>309</v>
      </c>
      <c r="B43" s="355"/>
      <c r="C43" s="355"/>
      <c r="D43" s="355"/>
      <c r="E43" s="355"/>
      <c r="F43" s="355"/>
      <c r="G43" s="355"/>
      <c r="H43" s="355"/>
      <c r="I43" s="355"/>
      <c r="J43" s="355"/>
      <c r="K43" s="355"/>
      <c r="L43" s="355"/>
    </row>
    <row r="44" spans="1:13" ht="23.25" x14ac:dyDescent="0.2">
      <c r="A44" s="295"/>
      <c r="B44" s="295"/>
      <c r="C44" s="295" t="s">
        <v>312</v>
      </c>
      <c r="D44" s="295"/>
      <c r="E44" s="295"/>
      <c r="F44" s="295"/>
      <c r="G44" s="358" t="s">
        <v>279</v>
      </c>
      <c r="H44" s="358"/>
      <c r="I44" s="358"/>
      <c r="J44" s="358"/>
      <c r="K44" s="295"/>
      <c r="L44" s="295"/>
    </row>
    <row r="45" spans="1:13" ht="26.25" x14ac:dyDescent="0.2">
      <c r="A45" s="272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</row>
  </sheetData>
  <mergeCells count="7">
    <mergeCell ref="G44:J44"/>
    <mergeCell ref="A43:L43"/>
    <mergeCell ref="A1:L1"/>
    <mergeCell ref="A2:L2"/>
    <mergeCell ref="A3:L3"/>
    <mergeCell ref="A41:L41"/>
    <mergeCell ref="A42:L42"/>
  </mergeCells>
  <pageMargins left="0" right="0" top="0.19685039370078741" bottom="0.19685039370078741" header="0.11811023622047245" footer="0.11811023622047245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topLeftCell="A172" workbookViewId="0">
      <selection activeCell="I178" sqref="I178"/>
    </sheetView>
  </sheetViews>
  <sheetFormatPr defaultRowHeight="24" x14ac:dyDescent="0.55000000000000004"/>
  <cols>
    <col min="1" max="1" width="13.375" style="228" customWidth="1"/>
    <col min="2" max="2" width="19.375" style="228" customWidth="1"/>
    <col min="3" max="3" width="27.25" style="228" customWidth="1"/>
    <col min="4" max="4" width="15.25" style="228" customWidth="1"/>
    <col min="5" max="5" width="18.125" style="228" customWidth="1"/>
    <col min="6" max="7" width="14.5" style="228" customWidth="1"/>
    <col min="8" max="8" width="13.5" style="228" customWidth="1"/>
    <col min="9" max="9" width="15.375" style="228" customWidth="1"/>
    <col min="10" max="16384" width="9" style="228"/>
  </cols>
  <sheetData>
    <row r="1" spans="1:15" x14ac:dyDescent="0.55000000000000004">
      <c r="A1" s="227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</row>
    <row r="2" spans="1:15" x14ac:dyDescent="0.55000000000000004">
      <c r="A2" s="359" t="s">
        <v>269</v>
      </c>
      <c r="B2" s="359"/>
      <c r="C2" s="359"/>
      <c r="D2" s="359"/>
      <c r="E2" s="359"/>
      <c r="F2" s="359"/>
      <c r="G2" s="227"/>
      <c r="H2" s="227"/>
      <c r="I2" s="227"/>
      <c r="J2" s="227"/>
      <c r="K2" s="227"/>
      <c r="L2" s="227"/>
      <c r="M2" s="227"/>
      <c r="N2" s="227"/>
      <c r="O2" s="227"/>
    </row>
    <row r="3" spans="1:15" x14ac:dyDescent="0.55000000000000004">
      <c r="A3" s="359" t="s">
        <v>230</v>
      </c>
      <c r="B3" s="359"/>
      <c r="C3" s="359"/>
      <c r="D3" s="359"/>
      <c r="E3" s="359"/>
      <c r="F3" s="359"/>
      <c r="G3" s="227"/>
      <c r="H3" s="227"/>
      <c r="I3" s="227"/>
      <c r="J3" s="227"/>
      <c r="K3" s="227"/>
      <c r="L3" s="227"/>
      <c r="M3" s="227"/>
      <c r="N3" s="227"/>
      <c r="O3" s="227"/>
    </row>
    <row r="4" spans="1:15" x14ac:dyDescent="0.55000000000000004">
      <c r="A4" s="359" t="s">
        <v>231</v>
      </c>
      <c r="B4" s="359"/>
      <c r="C4" s="359"/>
      <c r="D4" s="359"/>
      <c r="E4" s="359"/>
      <c r="F4" s="359"/>
      <c r="G4" s="227"/>
      <c r="H4" s="227"/>
      <c r="I4" s="227"/>
      <c r="J4" s="227"/>
      <c r="K4" s="227"/>
      <c r="L4" s="227"/>
      <c r="M4" s="227"/>
      <c r="N4" s="227"/>
      <c r="O4" s="227"/>
    </row>
    <row r="5" spans="1:15" x14ac:dyDescent="0.55000000000000004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</row>
    <row r="6" spans="1:15" x14ac:dyDescent="0.55000000000000004">
      <c r="A6" s="229" t="s">
        <v>232</v>
      </c>
      <c r="B6" s="229" t="s">
        <v>63</v>
      </c>
      <c r="C6" s="229" t="s">
        <v>60</v>
      </c>
      <c r="D6" s="229" t="s">
        <v>191</v>
      </c>
      <c r="E6" s="229" t="s">
        <v>193</v>
      </c>
      <c r="F6" s="229" t="s">
        <v>43</v>
      </c>
      <c r="G6" s="227"/>
      <c r="H6" s="227"/>
      <c r="I6" s="227"/>
      <c r="J6" s="227"/>
      <c r="K6" s="227"/>
      <c r="L6" s="227"/>
      <c r="M6" s="227"/>
      <c r="N6" s="227"/>
      <c r="O6" s="227"/>
    </row>
    <row r="7" spans="1:15" x14ac:dyDescent="0.55000000000000004">
      <c r="A7" s="230" t="s">
        <v>193</v>
      </c>
      <c r="B7" s="230" t="s">
        <v>193</v>
      </c>
      <c r="C7" s="230" t="s">
        <v>233</v>
      </c>
      <c r="D7" s="231">
        <v>1179916</v>
      </c>
      <c r="E7" s="231">
        <v>850116</v>
      </c>
      <c r="F7" s="231">
        <f>E7</f>
        <v>850116</v>
      </c>
      <c r="G7" s="227"/>
      <c r="H7" s="227"/>
      <c r="I7" s="227"/>
      <c r="J7" s="227"/>
      <c r="K7" s="227"/>
      <c r="L7" s="227"/>
      <c r="M7" s="227"/>
      <c r="N7" s="227"/>
      <c r="O7" s="227"/>
    </row>
    <row r="8" spans="1:15" x14ac:dyDescent="0.55000000000000004">
      <c r="A8" s="230"/>
      <c r="B8" s="230"/>
      <c r="C8" s="232" t="s">
        <v>234</v>
      </c>
      <c r="D8" s="231">
        <v>0</v>
      </c>
      <c r="E8" s="231">
        <v>9925400</v>
      </c>
      <c r="F8" s="231">
        <f>E8</f>
        <v>9925400</v>
      </c>
      <c r="G8" s="227"/>
      <c r="H8" s="227"/>
      <c r="I8" s="233"/>
      <c r="J8" s="227"/>
      <c r="K8" s="227"/>
      <c r="L8" s="227"/>
      <c r="M8" s="227"/>
      <c r="N8" s="227"/>
      <c r="O8" s="227"/>
    </row>
    <row r="9" spans="1:15" x14ac:dyDescent="0.55000000000000004">
      <c r="A9" s="230"/>
      <c r="B9" s="230"/>
      <c r="C9" s="230"/>
      <c r="D9" s="230"/>
      <c r="E9" s="230"/>
      <c r="F9" s="230"/>
      <c r="G9" s="227"/>
      <c r="H9" s="227"/>
      <c r="I9" s="227"/>
      <c r="J9" s="227"/>
      <c r="K9" s="227"/>
      <c r="L9" s="227"/>
      <c r="M9" s="227"/>
      <c r="N9" s="227"/>
      <c r="O9" s="227"/>
    </row>
    <row r="10" spans="1:15" x14ac:dyDescent="0.55000000000000004">
      <c r="A10" s="230"/>
      <c r="B10" s="230"/>
      <c r="C10" s="230"/>
      <c r="D10" s="230"/>
      <c r="E10" s="230"/>
      <c r="F10" s="230"/>
      <c r="G10" s="227"/>
      <c r="H10" s="227"/>
      <c r="I10" s="227"/>
      <c r="J10" s="227"/>
      <c r="K10" s="227"/>
      <c r="L10" s="227"/>
      <c r="M10" s="227"/>
      <c r="N10" s="227"/>
      <c r="O10" s="227"/>
    </row>
    <row r="11" spans="1:15" x14ac:dyDescent="0.55000000000000004">
      <c r="A11" s="230"/>
      <c r="B11" s="230"/>
      <c r="C11" s="230"/>
      <c r="D11" s="230"/>
      <c r="E11" s="230"/>
      <c r="F11" s="230"/>
      <c r="G11" s="227"/>
      <c r="H11" s="227"/>
      <c r="I11" s="227"/>
      <c r="J11" s="227"/>
      <c r="K11" s="227"/>
      <c r="L11" s="227"/>
      <c r="M11" s="227"/>
      <c r="N11" s="227"/>
      <c r="O11" s="227"/>
    </row>
    <row r="12" spans="1:15" x14ac:dyDescent="0.55000000000000004">
      <c r="A12" s="360" t="s">
        <v>43</v>
      </c>
      <c r="B12" s="361"/>
      <c r="C12" s="362"/>
      <c r="D12" s="234">
        <f>SUM(D7:D11)</f>
        <v>1179916</v>
      </c>
      <c r="E12" s="264">
        <f>SUM(E7:E11)</f>
        <v>10775516</v>
      </c>
      <c r="F12" s="234">
        <f>SUM(F7:F11)</f>
        <v>10775516</v>
      </c>
      <c r="G12" s="227"/>
      <c r="H12" s="227"/>
      <c r="I12" s="227"/>
      <c r="J12" s="227"/>
      <c r="K12" s="227"/>
      <c r="L12" s="227"/>
      <c r="M12" s="227"/>
      <c r="N12" s="227"/>
      <c r="O12" s="227"/>
    </row>
    <row r="13" spans="1:15" x14ac:dyDescent="0.55000000000000004">
      <c r="A13" s="227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</row>
    <row r="14" spans="1:15" ht="26.25" x14ac:dyDescent="0.55000000000000004">
      <c r="A14" s="235"/>
      <c r="B14" s="235"/>
      <c r="C14" s="235"/>
      <c r="D14" s="236"/>
      <c r="E14" s="236"/>
      <c r="F14" s="235"/>
      <c r="G14" s="227"/>
      <c r="H14" s="227"/>
      <c r="I14" s="227"/>
      <c r="J14" s="227"/>
      <c r="K14" s="227"/>
      <c r="L14" s="227"/>
      <c r="M14" s="227"/>
      <c r="N14" s="227"/>
      <c r="O14" s="227"/>
    </row>
    <row r="15" spans="1:15" x14ac:dyDescent="0.55000000000000004">
      <c r="A15" s="227"/>
      <c r="B15" s="227"/>
      <c r="C15" s="227"/>
      <c r="D15" s="237"/>
      <c r="E15" s="237"/>
      <c r="F15" s="237"/>
      <c r="G15" s="227"/>
      <c r="H15" s="227"/>
      <c r="I15" s="227"/>
      <c r="J15" s="227"/>
      <c r="K15" s="227"/>
      <c r="L15" s="227"/>
      <c r="M15" s="227"/>
      <c r="N15" s="227"/>
      <c r="O15" s="227"/>
    </row>
    <row r="16" spans="1:15" x14ac:dyDescent="0.55000000000000004">
      <c r="A16" s="227"/>
      <c r="B16" s="227"/>
      <c r="C16" s="227"/>
      <c r="D16" s="227"/>
      <c r="E16" s="237"/>
      <c r="F16" s="237"/>
      <c r="G16" s="227"/>
      <c r="H16" s="227"/>
      <c r="I16" s="227"/>
      <c r="J16" s="227"/>
      <c r="K16" s="227"/>
      <c r="L16" s="227"/>
      <c r="M16" s="227"/>
      <c r="N16" s="227"/>
      <c r="O16" s="227"/>
    </row>
    <row r="17" spans="1:15" x14ac:dyDescent="0.55000000000000004">
      <c r="A17" s="227"/>
      <c r="B17" s="227"/>
      <c r="C17" s="227"/>
      <c r="D17" s="227"/>
      <c r="E17" s="237"/>
      <c r="F17" s="237"/>
      <c r="G17" s="227"/>
      <c r="H17" s="227"/>
      <c r="I17" s="227"/>
      <c r="J17" s="227"/>
      <c r="K17" s="227"/>
      <c r="L17" s="227"/>
      <c r="M17" s="227"/>
      <c r="N17" s="227"/>
      <c r="O17" s="227"/>
    </row>
    <row r="18" spans="1:15" x14ac:dyDescent="0.55000000000000004">
      <c r="A18" s="227"/>
      <c r="B18" s="227"/>
      <c r="C18" s="227"/>
      <c r="D18" s="227"/>
      <c r="E18" s="237"/>
      <c r="F18" s="237"/>
      <c r="G18" s="227"/>
      <c r="H18" s="227"/>
      <c r="I18" s="227"/>
      <c r="J18" s="227"/>
      <c r="K18" s="227"/>
      <c r="L18" s="227"/>
      <c r="M18" s="227"/>
      <c r="N18" s="227"/>
      <c r="O18" s="227"/>
    </row>
    <row r="19" spans="1:15" x14ac:dyDescent="0.55000000000000004">
      <c r="A19" s="227"/>
      <c r="B19" s="227"/>
      <c r="C19" s="227"/>
      <c r="D19" s="227"/>
      <c r="E19" s="237"/>
      <c r="F19" s="237"/>
      <c r="G19" s="227"/>
      <c r="H19" s="227"/>
      <c r="I19" s="227"/>
      <c r="J19" s="227"/>
      <c r="K19" s="227"/>
      <c r="L19" s="227"/>
      <c r="M19" s="227"/>
      <c r="N19" s="227"/>
      <c r="O19" s="227"/>
    </row>
    <row r="20" spans="1:15" x14ac:dyDescent="0.55000000000000004">
      <c r="A20" s="227"/>
      <c r="B20" s="227"/>
      <c r="C20" s="227"/>
      <c r="D20" s="227"/>
      <c r="E20" s="237"/>
      <c r="F20" s="237"/>
      <c r="G20" s="227"/>
      <c r="H20" s="227"/>
      <c r="I20" s="227"/>
      <c r="J20" s="227"/>
      <c r="K20" s="227"/>
      <c r="L20" s="227"/>
      <c r="M20" s="227"/>
      <c r="N20" s="227"/>
      <c r="O20" s="227"/>
    </row>
    <row r="21" spans="1:15" x14ac:dyDescent="0.55000000000000004">
      <c r="A21" s="227"/>
      <c r="B21" s="227"/>
      <c r="C21" s="227"/>
      <c r="D21" s="227"/>
      <c r="E21" s="237"/>
      <c r="F21" s="237"/>
      <c r="G21" s="227"/>
      <c r="H21" s="227"/>
      <c r="I21" s="227"/>
      <c r="J21" s="227"/>
      <c r="K21" s="227"/>
      <c r="L21" s="227"/>
      <c r="M21" s="227"/>
      <c r="N21" s="227"/>
      <c r="O21" s="227"/>
    </row>
    <row r="22" spans="1:15" x14ac:dyDescent="0.55000000000000004">
      <c r="A22" s="359" t="s">
        <v>269</v>
      </c>
      <c r="B22" s="359"/>
      <c r="C22" s="359"/>
      <c r="D22" s="359"/>
      <c r="E22" s="359"/>
      <c r="F22" s="359"/>
      <c r="G22" s="227"/>
      <c r="H22" s="227"/>
      <c r="I22" s="227"/>
      <c r="J22" s="227"/>
      <c r="K22" s="227"/>
      <c r="L22" s="227"/>
      <c r="M22" s="227"/>
      <c r="N22" s="227"/>
      <c r="O22" s="227"/>
    </row>
    <row r="23" spans="1:15" x14ac:dyDescent="0.55000000000000004">
      <c r="A23" s="359" t="s">
        <v>235</v>
      </c>
      <c r="B23" s="359"/>
      <c r="C23" s="359"/>
      <c r="D23" s="359"/>
      <c r="E23" s="359"/>
      <c r="F23" s="359"/>
      <c r="G23" s="227"/>
      <c r="H23" s="227"/>
      <c r="I23" s="227"/>
      <c r="J23" s="227"/>
      <c r="K23" s="227"/>
      <c r="L23" s="227"/>
      <c r="M23" s="227"/>
      <c r="N23" s="227"/>
      <c r="O23" s="227"/>
    </row>
    <row r="24" spans="1:15" x14ac:dyDescent="0.55000000000000004">
      <c r="A24" s="359" t="s">
        <v>231</v>
      </c>
      <c r="B24" s="359"/>
      <c r="C24" s="359"/>
      <c r="D24" s="359"/>
      <c r="E24" s="359"/>
      <c r="F24" s="359"/>
      <c r="G24" s="227"/>
      <c r="H24" s="227"/>
      <c r="I24" s="227"/>
      <c r="J24" s="227"/>
      <c r="K24" s="227"/>
      <c r="L24" s="227"/>
      <c r="M24" s="227"/>
      <c r="N24" s="227"/>
      <c r="O24" s="227"/>
    </row>
    <row r="25" spans="1:15" x14ac:dyDescent="0.55000000000000004">
      <c r="A25" s="227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</row>
    <row r="26" spans="1:15" x14ac:dyDescent="0.55000000000000004">
      <c r="A26" s="229" t="s">
        <v>232</v>
      </c>
      <c r="B26" s="229" t="s">
        <v>63</v>
      </c>
      <c r="C26" s="229" t="s">
        <v>60</v>
      </c>
      <c r="D26" s="229" t="s">
        <v>191</v>
      </c>
      <c r="E26" s="229" t="s">
        <v>236</v>
      </c>
      <c r="F26" s="229" t="s">
        <v>237</v>
      </c>
      <c r="G26" s="229" t="s">
        <v>43</v>
      </c>
    </row>
    <row r="27" spans="1:15" x14ac:dyDescent="0.55000000000000004">
      <c r="A27" s="230" t="s">
        <v>238</v>
      </c>
      <c r="B27" s="230" t="s">
        <v>195</v>
      </c>
      <c r="C27" s="230" t="s">
        <v>233</v>
      </c>
      <c r="D27" s="263">
        <v>2699280</v>
      </c>
      <c r="E27" s="263">
        <v>2395841.75</v>
      </c>
      <c r="F27" s="263">
        <v>0</v>
      </c>
      <c r="G27" s="231">
        <f t="shared" ref="G27:G36" si="0">SUM(E27:F27)</f>
        <v>2395841.75</v>
      </c>
    </row>
    <row r="28" spans="1:15" x14ac:dyDescent="0.55000000000000004">
      <c r="A28" s="230"/>
      <c r="B28" s="230" t="s">
        <v>196</v>
      </c>
      <c r="C28" s="230" t="s">
        <v>233</v>
      </c>
      <c r="D28" s="263">
        <v>4290240</v>
      </c>
      <c r="E28" s="263">
        <f>1524083+17239.48+84000+984422.04+135375.36</f>
        <v>2745119.88</v>
      </c>
      <c r="F28" s="263">
        <v>1320555</v>
      </c>
      <c r="G28" s="231">
        <f t="shared" si="0"/>
        <v>4065674.88</v>
      </c>
    </row>
    <row r="29" spans="1:15" x14ac:dyDescent="0.55000000000000004">
      <c r="A29" s="230" t="s">
        <v>239</v>
      </c>
      <c r="B29" s="230" t="s">
        <v>197</v>
      </c>
      <c r="C29" s="230" t="s">
        <v>233</v>
      </c>
      <c r="D29" s="263">
        <v>354880</v>
      </c>
      <c r="E29" s="263">
        <f>23940+130000+8456.75</f>
        <v>162396.75</v>
      </c>
      <c r="F29" s="263">
        <f>28000+16210</f>
        <v>44210</v>
      </c>
      <c r="G29" s="231">
        <f t="shared" si="0"/>
        <v>206606.75</v>
      </c>
    </row>
    <row r="30" spans="1:15" x14ac:dyDescent="0.55000000000000004">
      <c r="A30" s="230"/>
      <c r="B30" s="230" t="s">
        <v>67</v>
      </c>
      <c r="C30" s="230" t="s">
        <v>233</v>
      </c>
      <c r="D30" s="263">
        <v>3939000</v>
      </c>
      <c r="E30" s="263">
        <f>806822.6+14625+24885+1500+18810+326977+13000+294740+25000+63544.84+153639.28</f>
        <v>1743543.7200000002</v>
      </c>
      <c r="F30" s="263">
        <f>8570+140596+10955+941600</f>
        <v>1101721</v>
      </c>
      <c r="G30" s="231">
        <f t="shared" si="0"/>
        <v>2845264.72</v>
      </c>
      <c r="I30" s="231"/>
    </row>
    <row r="31" spans="1:15" x14ac:dyDescent="0.55000000000000004">
      <c r="A31" s="230"/>
      <c r="B31" s="230" t="s">
        <v>66</v>
      </c>
      <c r="C31" s="230" t="s">
        <v>233</v>
      </c>
      <c r="D31" s="263">
        <v>837000</v>
      </c>
      <c r="E31" s="263">
        <f>120834+37510+6500+3720+259540.3+80548+13268+29805</f>
        <v>551725.30000000005</v>
      </c>
      <c r="F31" s="263">
        <f>43941.2+62700</f>
        <v>106641.2</v>
      </c>
      <c r="G31" s="231">
        <f t="shared" si="0"/>
        <v>658366.5</v>
      </c>
      <c r="I31" s="231"/>
    </row>
    <row r="32" spans="1:15" x14ac:dyDescent="0.55000000000000004">
      <c r="A32" s="230"/>
      <c r="B32" s="230" t="s">
        <v>198</v>
      </c>
      <c r="C32" s="230" t="s">
        <v>233</v>
      </c>
      <c r="D32" s="231">
        <v>575000</v>
      </c>
      <c r="E32" s="263">
        <f>266112.48+41985.09+66659.96+24973+32100+19200</f>
        <v>451030.52999999997</v>
      </c>
      <c r="F32" s="263">
        <v>0</v>
      </c>
      <c r="G32" s="231">
        <f t="shared" si="0"/>
        <v>451030.52999999997</v>
      </c>
      <c r="I32" s="231"/>
    </row>
    <row r="33" spans="1:9" x14ac:dyDescent="0.55000000000000004">
      <c r="A33" s="230" t="s">
        <v>240</v>
      </c>
      <c r="B33" s="230" t="s">
        <v>95</v>
      </c>
      <c r="C33" s="230" t="s">
        <v>233</v>
      </c>
      <c r="D33" s="231">
        <v>262000</v>
      </c>
      <c r="E33" s="263">
        <f>16000+239570+947000</f>
        <v>1202570</v>
      </c>
      <c r="F33" s="263">
        <f>59000+14380+5980</f>
        <v>79360</v>
      </c>
      <c r="G33" s="231">
        <f t="shared" si="0"/>
        <v>1281930</v>
      </c>
      <c r="I33" s="231"/>
    </row>
    <row r="34" spans="1:9" x14ac:dyDescent="0.55000000000000004">
      <c r="A34" s="230"/>
      <c r="B34" s="230"/>
      <c r="C34" s="270" t="s">
        <v>234</v>
      </c>
      <c r="D34" s="231">
        <v>896290.85</v>
      </c>
      <c r="E34" s="263">
        <v>896290.85</v>
      </c>
      <c r="F34" s="263"/>
      <c r="G34" s="231">
        <f t="shared" si="0"/>
        <v>896290.85</v>
      </c>
      <c r="I34" s="231"/>
    </row>
    <row r="35" spans="1:9" x14ac:dyDescent="0.55000000000000004">
      <c r="A35" s="230" t="s">
        <v>241</v>
      </c>
      <c r="B35" s="230" t="s">
        <v>205</v>
      </c>
      <c r="C35" s="230" t="s">
        <v>233</v>
      </c>
      <c r="D35" s="231">
        <v>0</v>
      </c>
      <c r="E35" s="263">
        <v>0</v>
      </c>
      <c r="F35" s="263">
        <v>0</v>
      </c>
      <c r="G35" s="231">
        <f t="shared" si="0"/>
        <v>0</v>
      </c>
      <c r="I35" s="231">
        <v>0</v>
      </c>
    </row>
    <row r="36" spans="1:9" x14ac:dyDescent="0.55000000000000004">
      <c r="A36" s="230" t="s">
        <v>242</v>
      </c>
      <c r="B36" s="230" t="s">
        <v>199</v>
      </c>
      <c r="C36" s="230" t="s">
        <v>233</v>
      </c>
      <c r="D36" s="231">
        <f>30000</f>
        <v>30000</v>
      </c>
      <c r="E36" s="263">
        <v>0</v>
      </c>
      <c r="F36" s="263">
        <v>30000</v>
      </c>
      <c r="G36" s="231">
        <f t="shared" si="0"/>
        <v>30000</v>
      </c>
      <c r="I36" s="231">
        <v>0</v>
      </c>
    </row>
    <row r="37" spans="1:9" x14ac:dyDescent="0.55000000000000004">
      <c r="A37" s="230"/>
      <c r="B37" s="230"/>
      <c r="C37" s="230"/>
      <c r="D37" s="231"/>
      <c r="E37" s="263"/>
      <c r="F37" s="263"/>
      <c r="G37" s="231"/>
    </row>
    <row r="38" spans="1:9" x14ac:dyDescent="0.55000000000000004">
      <c r="A38" s="360" t="s">
        <v>43</v>
      </c>
      <c r="B38" s="361"/>
      <c r="C38" s="362"/>
      <c r="D38" s="234">
        <f>SUM(D27:D37)</f>
        <v>13883690.85</v>
      </c>
      <c r="E38" s="234">
        <f>SUM(E27:E37)</f>
        <v>10148518.779999999</v>
      </c>
      <c r="F38" s="234">
        <f>SUM(F27:F37)</f>
        <v>2682487.2000000002</v>
      </c>
      <c r="G38" s="264">
        <f>SUM(G27:G37)</f>
        <v>12831005.979999999</v>
      </c>
    </row>
    <row r="39" spans="1:9" x14ac:dyDescent="0.55000000000000004">
      <c r="A39" s="227"/>
      <c r="B39" s="227"/>
      <c r="C39" s="227"/>
      <c r="D39" s="227"/>
      <c r="E39" s="227"/>
      <c r="F39" s="227"/>
    </row>
    <row r="44" spans="1:9" x14ac:dyDescent="0.55000000000000004">
      <c r="A44" s="359" t="s">
        <v>269</v>
      </c>
      <c r="B44" s="359"/>
      <c r="C44" s="359"/>
      <c r="D44" s="359"/>
      <c r="E44" s="359"/>
      <c r="F44" s="359"/>
    </row>
    <row r="45" spans="1:9" x14ac:dyDescent="0.55000000000000004">
      <c r="A45" s="359" t="s">
        <v>243</v>
      </c>
      <c r="B45" s="359"/>
      <c r="C45" s="359"/>
      <c r="D45" s="359"/>
      <c r="E45" s="359"/>
      <c r="F45" s="359"/>
    </row>
    <row r="46" spans="1:9" x14ac:dyDescent="0.55000000000000004">
      <c r="A46" s="359" t="s">
        <v>231</v>
      </c>
      <c r="B46" s="359"/>
      <c r="C46" s="359"/>
      <c r="D46" s="359"/>
      <c r="E46" s="359"/>
      <c r="F46" s="359"/>
    </row>
    <row r="47" spans="1:9" x14ac:dyDescent="0.55000000000000004">
      <c r="A47" s="227"/>
      <c r="B47" s="227"/>
      <c r="C47" s="227"/>
      <c r="D47" s="227"/>
      <c r="E47" s="227"/>
      <c r="F47" s="227"/>
    </row>
    <row r="48" spans="1:9" x14ac:dyDescent="0.55000000000000004">
      <c r="A48" s="238" t="s">
        <v>232</v>
      </c>
      <c r="B48" s="238" t="s">
        <v>63</v>
      </c>
      <c r="C48" s="238" t="s">
        <v>60</v>
      </c>
      <c r="D48" s="238" t="s">
        <v>191</v>
      </c>
      <c r="E48" s="239" t="s">
        <v>236</v>
      </c>
      <c r="F48" s="238" t="s">
        <v>43</v>
      </c>
    </row>
    <row r="49" spans="1:9" x14ac:dyDescent="0.55000000000000004">
      <c r="A49" s="240"/>
      <c r="B49" s="240"/>
      <c r="C49" s="240"/>
      <c r="D49" s="240"/>
      <c r="E49" s="241" t="s">
        <v>270</v>
      </c>
      <c r="F49" s="240"/>
    </row>
    <row r="50" spans="1:9" x14ac:dyDescent="0.55000000000000004">
      <c r="A50" s="230" t="s">
        <v>239</v>
      </c>
      <c r="B50" s="230" t="s">
        <v>197</v>
      </c>
      <c r="C50" s="230" t="s">
        <v>233</v>
      </c>
      <c r="D50" s="231">
        <v>40000</v>
      </c>
      <c r="E50" s="231">
        <v>0</v>
      </c>
      <c r="F50" s="231">
        <f>E50</f>
        <v>0</v>
      </c>
      <c r="I50" s="233"/>
    </row>
    <row r="51" spans="1:9" x14ac:dyDescent="0.55000000000000004">
      <c r="A51" s="230"/>
      <c r="B51" s="230" t="s">
        <v>67</v>
      </c>
      <c r="C51" s="230" t="s">
        <v>233</v>
      </c>
      <c r="D51" s="231">
        <v>160000</v>
      </c>
      <c r="E51" s="231">
        <f>11500</f>
        <v>11500</v>
      </c>
      <c r="F51" s="231">
        <f t="shared" ref="F51:F53" si="1">E51</f>
        <v>11500</v>
      </c>
    </row>
    <row r="52" spans="1:9" x14ac:dyDescent="0.55000000000000004">
      <c r="A52" s="230"/>
      <c r="B52" s="230" t="s">
        <v>66</v>
      </c>
      <c r="C52" s="230" t="s">
        <v>233</v>
      </c>
      <c r="D52" s="262">
        <v>90000</v>
      </c>
      <c r="E52" s="230"/>
      <c r="F52" s="231">
        <f t="shared" si="1"/>
        <v>0</v>
      </c>
    </row>
    <row r="53" spans="1:9" x14ac:dyDescent="0.55000000000000004">
      <c r="A53" s="230" t="s">
        <v>240</v>
      </c>
      <c r="B53" s="230" t="s">
        <v>95</v>
      </c>
      <c r="C53" s="230" t="s">
        <v>233</v>
      </c>
      <c r="D53" s="262">
        <v>3012000</v>
      </c>
      <c r="E53" s="262">
        <f>16397.75+64000+947000</f>
        <v>1027397.75</v>
      </c>
      <c r="F53" s="231">
        <f t="shared" si="1"/>
        <v>1027397.75</v>
      </c>
    </row>
    <row r="54" spans="1:9" x14ac:dyDescent="0.55000000000000004">
      <c r="A54" s="230"/>
      <c r="B54" s="230"/>
      <c r="C54" s="230"/>
      <c r="D54" s="230"/>
      <c r="E54" s="230"/>
      <c r="F54" s="230"/>
    </row>
    <row r="55" spans="1:9" x14ac:dyDescent="0.55000000000000004">
      <c r="A55" s="230"/>
      <c r="B55" s="230"/>
      <c r="C55" s="230"/>
      <c r="D55" s="230"/>
      <c r="E55" s="230"/>
      <c r="F55" s="230"/>
    </row>
    <row r="56" spans="1:9" x14ac:dyDescent="0.55000000000000004">
      <c r="A56" s="360" t="s">
        <v>43</v>
      </c>
      <c r="B56" s="361"/>
      <c r="C56" s="362"/>
      <c r="D56" s="234">
        <f>SUM(D50:D55)</f>
        <v>3302000</v>
      </c>
      <c r="E56" s="234">
        <f>SUM(E50:E55)</f>
        <v>1038897.75</v>
      </c>
      <c r="F56" s="234">
        <f>SUM(F50:F55)</f>
        <v>1038897.75</v>
      </c>
    </row>
    <row r="66" spans="1:9" x14ac:dyDescent="0.55000000000000004">
      <c r="A66" s="359" t="s">
        <v>269</v>
      </c>
      <c r="B66" s="359"/>
      <c r="C66" s="359"/>
      <c r="D66" s="359"/>
      <c r="E66" s="359"/>
      <c r="F66" s="359"/>
      <c r="G66" s="227"/>
    </row>
    <row r="67" spans="1:9" x14ac:dyDescent="0.55000000000000004">
      <c r="A67" s="359" t="s">
        <v>244</v>
      </c>
      <c r="B67" s="359"/>
      <c r="C67" s="359"/>
      <c r="D67" s="359"/>
      <c r="E67" s="359"/>
      <c r="F67" s="359"/>
      <c r="G67" s="227"/>
    </row>
    <row r="68" spans="1:9" x14ac:dyDescent="0.55000000000000004">
      <c r="A68" s="359" t="s">
        <v>231</v>
      </c>
      <c r="B68" s="359"/>
      <c r="C68" s="359"/>
      <c r="D68" s="359"/>
      <c r="E68" s="359"/>
      <c r="F68" s="359"/>
      <c r="G68" s="227"/>
    </row>
    <row r="69" spans="1:9" x14ac:dyDescent="0.55000000000000004">
      <c r="A69" s="227"/>
      <c r="B69" s="227"/>
      <c r="C69" s="227"/>
      <c r="D69" s="227"/>
      <c r="E69" s="227"/>
      <c r="F69" s="227"/>
      <c r="G69" s="227"/>
    </row>
    <row r="70" spans="1:9" x14ac:dyDescent="0.55000000000000004">
      <c r="A70" s="238" t="s">
        <v>232</v>
      </c>
      <c r="B70" s="238" t="s">
        <v>63</v>
      </c>
      <c r="C70" s="238" t="s">
        <v>60</v>
      </c>
      <c r="D70" s="238" t="s">
        <v>191</v>
      </c>
      <c r="E70" s="239" t="s">
        <v>245</v>
      </c>
      <c r="F70" s="242" t="s">
        <v>246</v>
      </c>
      <c r="G70" s="238" t="s">
        <v>43</v>
      </c>
    </row>
    <row r="71" spans="1:9" x14ac:dyDescent="0.55000000000000004">
      <c r="A71" s="240"/>
      <c r="B71" s="240"/>
      <c r="C71" s="240"/>
      <c r="D71" s="240"/>
      <c r="E71" s="241" t="s">
        <v>121</v>
      </c>
      <c r="F71" s="243" t="s">
        <v>247</v>
      </c>
      <c r="G71" s="240"/>
    </row>
    <row r="72" spans="1:9" x14ac:dyDescent="0.55000000000000004">
      <c r="A72" s="230" t="s">
        <v>238</v>
      </c>
      <c r="B72" s="230" t="s">
        <v>196</v>
      </c>
      <c r="C72" s="230" t="s">
        <v>233</v>
      </c>
      <c r="D72" s="231">
        <v>685620</v>
      </c>
      <c r="E72" s="231">
        <f>141021</f>
        <v>141021</v>
      </c>
      <c r="F72" s="231">
        <v>0</v>
      </c>
      <c r="G72" s="231">
        <f t="shared" ref="G72:G79" si="2">SUM(E72:F72)</f>
        <v>141021</v>
      </c>
    </row>
    <row r="73" spans="1:9" x14ac:dyDescent="0.55000000000000004">
      <c r="A73" s="230"/>
      <c r="B73" s="230"/>
      <c r="C73" s="244" t="s">
        <v>234</v>
      </c>
      <c r="D73" s="231"/>
      <c r="E73" s="231">
        <v>0</v>
      </c>
      <c r="F73" s="231">
        <v>230910</v>
      </c>
      <c r="G73" s="231">
        <f t="shared" si="2"/>
        <v>230910</v>
      </c>
    </row>
    <row r="74" spans="1:9" x14ac:dyDescent="0.55000000000000004">
      <c r="A74" s="230" t="s">
        <v>239</v>
      </c>
      <c r="B74" s="230" t="s">
        <v>197</v>
      </c>
      <c r="C74" s="230" t="s">
        <v>233</v>
      </c>
      <c r="D74" s="231">
        <v>51000</v>
      </c>
      <c r="E74" s="231">
        <v>0</v>
      </c>
      <c r="F74" s="231">
        <v>0</v>
      </c>
      <c r="G74" s="231">
        <f t="shared" si="2"/>
        <v>0</v>
      </c>
    </row>
    <row r="75" spans="1:9" x14ac:dyDescent="0.55000000000000004">
      <c r="A75" s="230"/>
      <c r="B75" s="230"/>
      <c r="C75" s="244" t="s">
        <v>234</v>
      </c>
      <c r="D75" s="231"/>
      <c r="E75" s="231">
        <v>0</v>
      </c>
      <c r="F75" s="231">
        <v>299145</v>
      </c>
      <c r="G75" s="231">
        <f t="shared" si="2"/>
        <v>299145</v>
      </c>
    </row>
    <row r="76" spans="1:9" x14ac:dyDescent="0.55000000000000004">
      <c r="A76" s="230"/>
      <c r="B76" s="230" t="s">
        <v>67</v>
      </c>
      <c r="C76" s="230" t="s">
        <v>233</v>
      </c>
      <c r="D76" s="231">
        <v>335000</v>
      </c>
      <c r="E76" s="231">
        <f>1200+21200+5950+25000+46500</f>
        <v>99850</v>
      </c>
      <c r="F76" s="231">
        <f>105500+46500</f>
        <v>152000</v>
      </c>
      <c r="G76" s="231">
        <f t="shared" si="2"/>
        <v>251850</v>
      </c>
      <c r="I76" s="231">
        <f>30000+10000+80000+20000+50000-10000+80000-45000+40000+20000+20000+520800+140000</f>
        <v>955800</v>
      </c>
    </row>
    <row r="77" spans="1:9" x14ac:dyDescent="0.55000000000000004">
      <c r="A77" s="230"/>
      <c r="B77" s="230" t="s">
        <v>66</v>
      </c>
      <c r="C77" s="230" t="s">
        <v>233</v>
      </c>
      <c r="D77" s="231">
        <v>2641320</v>
      </c>
      <c r="E77" s="231">
        <f>27912+9910+7500+4950</f>
        <v>50272</v>
      </c>
      <c r="F77" s="231">
        <f>153240+707356.8+728000</f>
        <v>1588596.8</v>
      </c>
      <c r="G77" s="231">
        <f t="shared" si="2"/>
        <v>1638868.8</v>
      </c>
      <c r="I77" s="231">
        <f>30000+10000+30000+990360+120000+70000</f>
        <v>1250360</v>
      </c>
    </row>
    <row r="78" spans="1:9" x14ac:dyDescent="0.55000000000000004">
      <c r="A78" s="230"/>
      <c r="B78" s="230"/>
      <c r="C78" s="244" t="s">
        <v>234</v>
      </c>
      <c r="D78" s="231"/>
      <c r="E78" s="231">
        <v>0</v>
      </c>
      <c r="F78" s="231">
        <v>0</v>
      </c>
      <c r="G78" s="231">
        <f t="shared" si="2"/>
        <v>0</v>
      </c>
    </row>
    <row r="79" spans="1:9" x14ac:dyDescent="0.55000000000000004">
      <c r="A79" s="230"/>
      <c r="B79" s="230" t="s">
        <v>198</v>
      </c>
      <c r="C79" s="230" t="s">
        <v>233</v>
      </c>
      <c r="D79" s="231">
        <v>60000</v>
      </c>
      <c r="E79" s="231">
        <f>4811.22+4228.11</f>
        <v>9039.33</v>
      </c>
      <c r="F79" s="231">
        <v>0</v>
      </c>
      <c r="G79" s="231">
        <f t="shared" si="2"/>
        <v>9039.33</v>
      </c>
      <c r="I79" s="233"/>
    </row>
    <row r="80" spans="1:9" x14ac:dyDescent="0.55000000000000004">
      <c r="A80" s="230" t="s">
        <v>240</v>
      </c>
      <c r="B80" s="230" t="s">
        <v>95</v>
      </c>
      <c r="C80" s="230" t="s">
        <v>233</v>
      </c>
      <c r="D80" s="231">
        <v>88600</v>
      </c>
      <c r="E80" s="231">
        <f>7900+33000+14990+5490+5090</f>
        <v>66470</v>
      </c>
      <c r="F80" s="231">
        <v>0</v>
      </c>
      <c r="G80" s="231">
        <f>SUM(E80:F80)</f>
        <v>66470</v>
      </c>
      <c r="I80" s="231">
        <v>0</v>
      </c>
    </row>
    <row r="81" spans="1:9" x14ac:dyDescent="0.55000000000000004">
      <c r="A81" s="230" t="s">
        <v>242</v>
      </c>
      <c r="B81" s="230" t="s">
        <v>199</v>
      </c>
      <c r="C81" s="230" t="s">
        <v>233</v>
      </c>
      <c r="D81" s="231">
        <v>138550</v>
      </c>
      <c r="E81" s="231">
        <f>15000+23050+20500+30000</f>
        <v>88550</v>
      </c>
      <c r="F81" s="231">
        <f>341220+180160+224200</f>
        <v>745580</v>
      </c>
      <c r="G81" s="231">
        <f>SUM(E81:F81)</f>
        <v>834130</v>
      </c>
      <c r="I81" s="233"/>
    </row>
    <row r="82" spans="1:9" x14ac:dyDescent="0.55000000000000004">
      <c r="A82" s="230"/>
      <c r="B82" s="230"/>
      <c r="C82" s="230"/>
      <c r="D82" s="231"/>
      <c r="E82" s="231"/>
      <c r="F82" s="231"/>
      <c r="G82" s="231"/>
    </row>
    <row r="83" spans="1:9" x14ac:dyDescent="0.55000000000000004">
      <c r="A83" s="360" t="s">
        <v>43</v>
      </c>
      <c r="B83" s="361"/>
      <c r="C83" s="362"/>
      <c r="D83" s="234">
        <f>SUM(D72:D82)</f>
        <v>4000090</v>
      </c>
      <c r="E83" s="234">
        <f>SUM(E72:E82)</f>
        <v>455202.33</v>
      </c>
      <c r="F83" s="234">
        <f>SUM(F72:F82)</f>
        <v>3016231.8</v>
      </c>
      <c r="G83" s="234">
        <f>SUM(G72:G82)</f>
        <v>3471434.13</v>
      </c>
    </row>
    <row r="87" spans="1:9" x14ac:dyDescent="0.55000000000000004">
      <c r="A87" s="359" t="s">
        <v>269</v>
      </c>
      <c r="B87" s="359"/>
      <c r="C87" s="359"/>
      <c r="D87" s="359"/>
      <c r="E87" s="359"/>
      <c r="F87" s="359"/>
      <c r="G87" s="227"/>
    </row>
    <row r="88" spans="1:9" x14ac:dyDescent="0.55000000000000004">
      <c r="A88" s="359" t="s">
        <v>248</v>
      </c>
      <c r="B88" s="359"/>
      <c r="C88" s="359"/>
      <c r="D88" s="359"/>
      <c r="E88" s="359"/>
      <c r="F88" s="359"/>
      <c r="G88" s="227"/>
    </row>
    <row r="89" spans="1:9" x14ac:dyDescent="0.55000000000000004">
      <c r="A89" s="359" t="s">
        <v>231</v>
      </c>
      <c r="B89" s="359"/>
      <c r="C89" s="359"/>
      <c r="D89" s="359"/>
      <c r="E89" s="359"/>
      <c r="F89" s="359"/>
      <c r="G89" s="227"/>
    </row>
    <row r="90" spans="1:9" x14ac:dyDescent="0.55000000000000004">
      <c r="A90" s="227"/>
      <c r="B90" s="227"/>
      <c r="C90" s="227"/>
      <c r="D90" s="227"/>
      <c r="E90" s="227"/>
      <c r="F90" s="227"/>
      <c r="G90" s="227"/>
    </row>
    <row r="91" spans="1:9" x14ac:dyDescent="0.55000000000000004">
      <c r="A91" s="238" t="s">
        <v>232</v>
      </c>
      <c r="B91" s="238" t="s">
        <v>63</v>
      </c>
      <c r="C91" s="238" t="s">
        <v>60</v>
      </c>
      <c r="D91" s="238" t="s">
        <v>191</v>
      </c>
      <c r="E91" s="238" t="s">
        <v>245</v>
      </c>
      <c r="F91" s="242" t="s">
        <v>249</v>
      </c>
      <c r="G91" s="238" t="s">
        <v>43</v>
      </c>
    </row>
    <row r="92" spans="1:9" x14ac:dyDescent="0.55000000000000004">
      <c r="A92" s="240"/>
      <c r="B92" s="240"/>
      <c r="C92" s="240"/>
      <c r="D92" s="240"/>
      <c r="E92" s="240" t="s">
        <v>192</v>
      </c>
      <c r="F92" s="243"/>
      <c r="G92" s="240"/>
    </row>
    <row r="93" spans="1:9" x14ac:dyDescent="0.55000000000000004">
      <c r="A93" s="230" t="s">
        <v>239</v>
      </c>
      <c r="B93" s="230" t="s">
        <v>197</v>
      </c>
      <c r="C93" s="230" t="s">
        <v>233</v>
      </c>
      <c r="D93" s="231">
        <v>0</v>
      </c>
      <c r="E93" s="231">
        <v>0</v>
      </c>
      <c r="F93" s="231">
        <v>0</v>
      </c>
      <c r="G93" s="231">
        <f>SUM(E93:F93)</f>
        <v>0</v>
      </c>
    </row>
    <row r="94" spans="1:9" x14ac:dyDescent="0.55000000000000004">
      <c r="A94" s="230"/>
      <c r="B94" s="230" t="s">
        <v>67</v>
      </c>
      <c r="C94" s="230" t="s">
        <v>233</v>
      </c>
      <c r="D94" s="231">
        <v>0</v>
      </c>
      <c r="E94" s="231">
        <v>0</v>
      </c>
      <c r="F94" s="231">
        <v>0</v>
      </c>
      <c r="G94" s="231">
        <f>SUM(E94:F94)</f>
        <v>0</v>
      </c>
    </row>
    <row r="95" spans="1:9" x14ac:dyDescent="0.55000000000000004">
      <c r="A95" s="230"/>
      <c r="B95" s="230" t="s">
        <v>66</v>
      </c>
      <c r="C95" s="230" t="s">
        <v>233</v>
      </c>
      <c r="D95" s="231">
        <v>65000</v>
      </c>
      <c r="E95" s="231">
        <v>0</v>
      </c>
      <c r="F95" s="231">
        <v>0</v>
      </c>
      <c r="G95" s="231">
        <f>SUM(E95:F95)</f>
        <v>0</v>
      </c>
      <c r="I95" s="233"/>
    </row>
    <row r="96" spans="1:9" x14ac:dyDescent="0.55000000000000004">
      <c r="A96" s="230" t="s">
        <v>242</v>
      </c>
      <c r="B96" s="230" t="s">
        <v>199</v>
      </c>
      <c r="C96" s="230" t="s">
        <v>233</v>
      </c>
      <c r="D96" s="263">
        <v>165000</v>
      </c>
      <c r="E96" s="263">
        <v>165000</v>
      </c>
      <c r="F96" s="231">
        <v>0</v>
      </c>
      <c r="G96" s="231">
        <f>SUM(E96:F96)</f>
        <v>165000</v>
      </c>
    </row>
    <row r="97" spans="1:7" x14ac:dyDescent="0.55000000000000004">
      <c r="A97" s="230"/>
      <c r="B97" s="230"/>
      <c r="C97" s="230"/>
      <c r="D97" s="231"/>
      <c r="E97" s="231"/>
      <c r="F97" s="231"/>
      <c r="G97" s="231"/>
    </row>
    <row r="98" spans="1:7" x14ac:dyDescent="0.55000000000000004">
      <c r="A98" s="360" t="s">
        <v>43</v>
      </c>
      <c r="B98" s="361"/>
      <c r="C98" s="362"/>
      <c r="D98" s="234">
        <f>SUM(D93:D97)</f>
        <v>230000</v>
      </c>
      <c r="E98" s="234">
        <f>SUM(E93:E97)</f>
        <v>165000</v>
      </c>
      <c r="F98" s="234">
        <f>SUM(F93:F97)</f>
        <v>0</v>
      </c>
      <c r="G98" s="234">
        <f>SUM(G93:G97)</f>
        <v>165000</v>
      </c>
    </row>
    <row r="108" spans="1:7" x14ac:dyDescent="0.55000000000000004">
      <c r="A108" s="359" t="s">
        <v>269</v>
      </c>
      <c r="B108" s="359"/>
      <c r="C108" s="359"/>
      <c r="D108" s="359"/>
      <c r="E108" s="359"/>
      <c r="F108" s="359"/>
    </row>
    <row r="109" spans="1:7" x14ac:dyDescent="0.55000000000000004">
      <c r="A109" s="359" t="s">
        <v>250</v>
      </c>
      <c r="B109" s="359"/>
      <c r="C109" s="359"/>
      <c r="D109" s="359"/>
      <c r="E109" s="359"/>
      <c r="F109" s="359"/>
    </row>
    <row r="110" spans="1:7" x14ac:dyDescent="0.55000000000000004">
      <c r="A110" s="359" t="s">
        <v>231</v>
      </c>
      <c r="B110" s="359"/>
      <c r="C110" s="359"/>
      <c r="D110" s="359"/>
      <c r="E110" s="359"/>
      <c r="F110" s="359"/>
    </row>
    <row r="111" spans="1:7" x14ac:dyDescent="0.55000000000000004">
      <c r="A111" s="227"/>
      <c r="B111" s="227"/>
      <c r="C111" s="227"/>
      <c r="D111" s="227"/>
      <c r="E111" s="227"/>
      <c r="F111" s="227"/>
    </row>
    <row r="112" spans="1:7" x14ac:dyDescent="0.55000000000000004">
      <c r="A112" s="245" t="s">
        <v>232</v>
      </c>
      <c r="B112" s="238" t="s">
        <v>63</v>
      </c>
      <c r="C112" s="238" t="s">
        <v>60</v>
      </c>
      <c r="D112" s="238" t="s">
        <v>191</v>
      </c>
      <c r="E112" s="238" t="s">
        <v>251</v>
      </c>
      <c r="F112" s="238" t="s">
        <v>43</v>
      </c>
    </row>
    <row r="113" spans="1:9" x14ac:dyDescent="0.55000000000000004">
      <c r="A113" s="246"/>
      <c r="B113" s="240"/>
      <c r="C113" s="240"/>
      <c r="D113" s="240"/>
      <c r="E113" s="240" t="s">
        <v>252</v>
      </c>
      <c r="F113" s="240"/>
    </row>
    <row r="114" spans="1:9" x14ac:dyDescent="0.55000000000000004">
      <c r="A114" s="230" t="s">
        <v>239</v>
      </c>
      <c r="B114" s="230" t="s">
        <v>67</v>
      </c>
      <c r="C114" s="230" t="s">
        <v>233</v>
      </c>
      <c r="D114" s="231">
        <v>0</v>
      </c>
      <c r="E114" s="247">
        <v>0</v>
      </c>
      <c r="F114" s="248">
        <f>E114</f>
        <v>0</v>
      </c>
      <c r="I114" s="231"/>
    </row>
    <row r="115" spans="1:9" x14ac:dyDescent="0.55000000000000004">
      <c r="A115" s="230" t="s">
        <v>242</v>
      </c>
      <c r="B115" s="230" t="s">
        <v>199</v>
      </c>
      <c r="C115" s="230" t="s">
        <v>233</v>
      </c>
      <c r="D115" s="263">
        <v>5000</v>
      </c>
      <c r="E115" s="249" t="s">
        <v>253</v>
      </c>
      <c r="F115" s="248" t="str">
        <f>E115</f>
        <v>,-</v>
      </c>
    </row>
    <row r="116" spans="1:9" x14ac:dyDescent="0.55000000000000004">
      <c r="A116" s="230"/>
      <c r="B116" s="230"/>
      <c r="C116" s="230"/>
      <c r="D116" s="230"/>
      <c r="E116" s="230"/>
      <c r="F116" s="230"/>
      <c r="I116" s="233"/>
    </row>
    <row r="117" spans="1:9" x14ac:dyDescent="0.55000000000000004">
      <c r="A117" s="230"/>
      <c r="B117" s="230"/>
      <c r="C117" s="230"/>
      <c r="D117" s="230"/>
      <c r="E117" s="230"/>
      <c r="F117" s="230"/>
    </row>
    <row r="118" spans="1:9" x14ac:dyDescent="0.55000000000000004">
      <c r="A118" s="230"/>
      <c r="B118" s="230"/>
      <c r="C118" s="230"/>
      <c r="D118" s="230"/>
      <c r="E118" s="230"/>
      <c r="F118" s="230"/>
    </row>
    <row r="119" spans="1:9" x14ac:dyDescent="0.55000000000000004">
      <c r="A119" s="360" t="s">
        <v>43</v>
      </c>
      <c r="B119" s="361"/>
      <c r="C119" s="362"/>
      <c r="D119" s="234">
        <f>SUM(D114:D118)</f>
        <v>5000</v>
      </c>
      <c r="E119" s="234">
        <f t="shared" ref="E119:F119" si="3">SUM(E114:E118)</f>
        <v>0</v>
      </c>
      <c r="F119" s="234">
        <f t="shared" si="3"/>
        <v>0</v>
      </c>
    </row>
    <row r="129" spans="1:10" x14ac:dyDescent="0.55000000000000004">
      <c r="A129" s="359" t="s">
        <v>269</v>
      </c>
      <c r="B129" s="359"/>
      <c r="C129" s="359"/>
      <c r="D129" s="359"/>
      <c r="E129" s="359"/>
      <c r="F129" s="359"/>
      <c r="G129" s="363"/>
      <c r="H129" s="363"/>
    </row>
    <row r="130" spans="1:10" x14ac:dyDescent="0.55000000000000004">
      <c r="A130" s="359" t="s">
        <v>254</v>
      </c>
      <c r="B130" s="359"/>
      <c r="C130" s="359"/>
      <c r="D130" s="359"/>
      <c r="E130" s="359"/>
      <c r="F130" s="359"/>
      <c r="G130" s="363"/>
      <c r="H130" s="363"/>
    </row>
    <row r="131" spans="1:10" x14ac:dyDescent="0.55000000000000004">
      <c r="A131" s="359" t="s">
        <v>231</v>
      </c>
      <c r="B131" s="359"/>
      <c r="C131" s="359"/>
      <c r="D131" s="359"/>
      <c r="E131" s="359"/>
      <c r="F131" s="359"/>
      <c r="G131" s="363"/>
      <c r="H131" s="363"/>
    </row>
    <row r="132" spans="1:10" x14ac:dyDescent="0.55000000000000004">
      <c r="A132" s="227"/>
      <c r="B132" s="227"/>
      <c r="C132" s="227"/>
      <c r="D132" s="227"/>
      <c r="E132" s="227"/>
      <c r="F132" s="227"/>
      <c r="G132" s="227"/>
    </row>
    <row r="133" spans="1:10" x14ac:dyDescent="0.55000000000000004">
      <c r="A133" s="238" t="s">
        <v>232</v>
      </c>
      <c r="B133" s="238" t="s">
        <v>63</v>
      </c>
      <c r="C133" s="238" t="s">
        <v>60</v>
      </c>
      <c r="D133" s="238" t="s">
        <v>191</v>
      </c>
      <c r="E133" s="239" t="s">
        <v>245</v>
      </c>
      <c r="F133" s="238" t="s">
        <v>255</v>
      </c>
      <c r="G133" s="242" t="s">
        <v>256</v>
      </c>
      <c r="H133" s="238" t="s">
        <v>43</v>
      </c>
    </row>
    <row r="134" spans="1:10" x14ac:dyDescent="0.55000000000000004">
      <c r="A134" s="240"/>
      <c r="B134" s="240"/>
      <c r="C134" s="240"/>
      <c r="D134" s="240"/>
      <c r="E134" s="241" t="s">
        <v>210</v>
      </c>
      <c r="F134" s="240"/>
      <c r="G134" s="240" t="s">
        <v>257</v>
      </c>
      <c r="H134" s="250"/>
    </row>
    <row r="135" spans="1:10" x14ac:dyDescent="0.55000000000000004">
      <c r="A135" s="230" t="s">
        <v>238</v>
      </c>
      <c r="B135" s="230" t="s">
        <v>196</v>
      </c>
      <c r="C135" s="230" t="s">
        <v>233</v>
      </c>
      <c r="D135" s="231">
        <v>1099380</v>
      </c>
      <c r="E135" s="263">
        <v>921160</v>
      </c>
      <c r="F135" s="231">
        <v>0</v>
      </c>
      <c r="G135" s="231">
        <v>0</v>
      </c>
      <c r="H135" s="251">
        <f>SUM(E135:G135)</f>
        <v>921160</v>
      </c>
    </row>
    <row r="136" spans="1:10" x14ac:dyDescent="0.55000000000000004">
      <c r="A136" s="230" t="s">
        <v>239</v>
      </c>
      <c r="B136" s="230" t="s">
        <v>197</v>
      </c>
      <c r="C136" s="230" t="s">
        <v>233</v>
      </c>
      <c r="D136" s="231">
        <v>96000</v>
      </c>
      <c r="E136" s="263">
        <f>36000+1900+22150</f>
        <v>60050</v>
      </c>
      <c r="F136" s="231">
        <v>0</v>
      </c>
      <c r="G136" s="231">
        <v>0</v>
      </c>
      <c r="H136" s="251">
        <f t="shared" ref="H136:H142" si="4">SUM(E136:G136)</f>
        <v>60050</v>
      </c>
    </row>
    <row r="137" spans="1:10" x14ac:dyDescent="0.55000000000000004">
      <c r="A137" s="230"/>
      <c r="B137" s="230" t="s">
        <v>67</v>
      </c>
      <c r="C137" s="230" t="s">
        <v>233</v>
      </c>
      <c r="D137" s="231">
        <v>630000</v>
      </c>
      <c r="E137" s="263">
        <f>710+31122+5890</f>
        <v>37722</v>
      </c>
      <c r="F137" s="231">
        <v>0</v>
      </c>
      <c r="G137" s="231"/>
      <c r="H137" s="251">
        <f t="shared" si="4"/>
        <v>37722</v>
      </c>
    </row>
    <row r="138" spans="1:10" x14ac:dyDescent="0.55000000000000004">
      <c r="A138" s="230"/>
      <c r="B138" s="230" t="s">
        <v>66</v>
      </c>
      <c r="C138" s="230" t="s">
        <v>233</v>
      </c>
      <c r="D138" s="231">
        <v>470000</v>
      </c>
      <c r="E138" s="263">
        <f>17500+174685+2400+2754</f>
        <v>197339</v>
      </c>
      <c r="F138" s="231">
        <v>0</v>
      </c>
      <c r="G138" s="231">
        <v>0</v>
      </c>
      <c r="H138" s="251">
        <f t="shared" si="4"/>
        <v>197339</v>
      </c>
      <c r="J138" s="233"/>
    </row>
    <row r="139" spans="1:10" x14ac:dyDescent="0.55000000000000004">
      <c r="A139" s="230" t="s">
        <v>240</v>
      </c>
      <c r="B139" s="230" t="s">
        <v>95</v>
      </c>
      <c r="C139" s="230" t="s">
        <v>233</v>
      </c>
      <c r="D139" s="231">
        <v>60000</v>
      </c>
      <c r="E139" s="263">
        <f>5400</f>
        <v>5400</v>
      </c>
      <c r="F139" s="231">
        <v>0</v>
      </c>
      <c r="G139" s="231">
        <v>0</v>
      </c>
      <c r="H139" s="251">
        <f t="shared" si="4"/>
        <v>5400</v>
      </c>
    </row>
    <row r="140" spans="1:10" x14ac:dyDescent="0.55000000000000004">
      <c r="A140" s="230"/>
      <c r="B140" s="230" t="s">
        <v>94</v>
      </c>
      <c r="C140" s="230" t="s">
        <v>233</v>
      </c>
      <c r="D140" s="263">
        <f>300000+1300000</f>
        <v>1600000</v>
      </c>
      <c r="E140" s="263">
        <f>100000+1467700</f>
        <v>1567700</v>
      </c>
      <c r="F140" s="231"/>
      <c r="G140" s="231">
        <v>0</v>
      </c>
      <c r="H140" s="251">
        <f t="shared" si="4"/>
        <v>1567700</v>
      </c>
    </row>
    <row r="141" spans="1:10" x14ac:dyDescent="0.55000000000000004">
      <c r="A141" s="230"/>
      <c r="B141" s="230" t="s">
        <v>94</v>
      </c>
      <c r="C141" s="230" t="s">
        <v>234</v>
      </c>
      <c r="D141" s="263">
        <v>0</v>
      </c>
      <c r="E141" s="263">
        <v>4037000</v>
      </c>
      <c r="F141" s="231"/>
      <c r="G141" s="231"/>
      <c r="H141" s="251">
        <f t="shared" si="4"/>
        <v>4037000</v>
      </c>
    </row>
    <row r="142" spans="1:10" x14ac:dyDescent="0.55000000000000004">
      <c r="A142" s="230" t="s">
        <v>242</v>
      </c>
      <c r="B142" s="230" t="s">
        <v>199</v>
      </c>
      <c r="C142" s="230" t="s">
        <v>233</v>
      </c>
      <c r="D142" s="231">
        <v>35000</v>
      </c>
      <c r="E142" s="231">
        <v>0</v>
      </c>
      <c r="F142" s="231">
        <v>0</v>
      </c>
      <c r="G142" s="231">
        <v>0</v>
      </c>
      <c r="H142" s="251">
        <f t="shared" si="4"/>
        <v>0</v>
      </c>
    </row>
    <row r="143" spans="1:10" x14ac:dyDescent="0.55000000000000004">
      <c r="A143" s="230"/>
      <c r="B143" s="230"/>
      <c r="C143" s="230"/>
      <c r="D143" s="231"/>
      <c r="E143" s="231"/>
      <c r="F143" s="231"/>
      <c r="G143" s="231"/>
      <c r="H143" s="251"/>
    </row>
    <row r="144" spans="1:10" x14ac:dyDescent="0.55000000000000004">
      <c r="A144" s="360" t="s">
        <v>43</v>
      </c>
      <c r="B144" s="361"/>
      <c r="C144" s="362"/>
      <c r="D144" s="234">
        <f>SUM(D135:D143)</f>
        <v>3990380</v>
      </c>
      <c r="E144" s="234">
        <f>SUM(E135:E143)</f>
        <v>6826371</v>
      </c>
      <c r="F144" s="234">
        <f>SUM(F135:F143)</f>
        <v>0</v>
      </c>
      <c r="G144" s="234">
        <f>SUM(G135:G143)</f>
        <v>0</v>
      </c>
      <c r="H144" s="252">
        <f>SUM(H135:H143)</f>
        <v>6826371</v>
      </c>
    </row>
    <row r="151" spans="1:9" x14ac:dyDescent="0.55000000000000004">
      <c r="A151" s="359" t="s">
        <v>269</v>
      </c>
      <c r="B151" s="359"/>
      <c r="C151" s="359"/>
      <c r="D151" s="359"/>
      <c r="E151" s="359"/>
      <c r="F151" s="359"/>
    </row>
    <row r="152" spans="1:9" x14ac:dyDescent="0.55000000000000004">
      <c r="A152" s="359" t="s">
        <v>258</v>
      </c>
      <c r="B152" s="359"/>
      <c r="C152" s="359"/>
      <c r="D152" s="359"/>
      <c r="E152" s="359"/>
      <c r="F152" s="359"/>
    </row>
    <row r="153" spans="1:9" x14ac:dyDescent="0.55000000000000004">
      <c r="A153" s="359" t="s">
        <v>231</v>
      </c>
      <c r="B153" s="359"/>
      <c r="C153" s="359"/>
      <c r="D153" s="359"/>
      <c r="E153" s="359"/>
      <c r="F153" s="359"/>
    </row>
    <row r="154" spans="1:9" x14ac:dyDescent="0.55000000000000004">
      <c r="A154" s="227"/>
      <c r="B154" s="227"/>
      <c r="C154" s="227"/>
      <c r="D154" s="227"/>
      <c r="E154" s="227"/>
      <c r="F154" s="227"/>
    </row>
    <row r="155" spans="1:9" x14ac:dyDescent="0.55000000000000004">
      <c r="A155" s="245" t="s">
        <v>232</v>
      </c>
      <c r="B155" s="238" t="s">
        <v>63</v>
      </c>
      <c r="C155" s="238" t="s">
        <v>60</v>
      </c>
      <c r="D155" s="238" t="s">
        <v>191</v>
      </c>
      <c r="E155" s="238" t="s">
        <v>259</v>
      </c>
      <c r="F155" s="238" t="s">
        <v>43</v>
      </c>
    </row>
    <row r="156" spans="1:9" x14ac:dyDescent="0.55000000000000004">
      <c r="A156" s="246"/>
      <c r="B156" s="240"/>
      <c r="C156" s="240"/>
      <c r="D156" s="240"/>
      <c r="E156" s="240" t="s">
        <v>260</v>
      </c>
      <c r="F156" s="240"/>
    </row>
    <row r="157" spans="1:9" x14ac:dyDescent="0.55000000000000004">
      <c r="A157" s="230" t="s">
        <v>239</v>
      </c>
      <c r="B157" s="230" t="s">
        <v>67</v>
      </c>
      <c r="C157" s="230" t="s">
        <v>233</v>
      </c>
      <c r="D157" s="263">
        <v>50000</v>
      </c>
      <c r="E157" s="265">
        <v>15000</v>
      </c>
      <c r="F157" s="266">
        <f>E157</f>
        <v>15000</v>
      </c>
      <c r="I157" s="231"/>
    </row>
    <row r="158" spans="1:9" x14ac:dyDescent="0.55000000000000004">
      <c r="A158" s="230"/>
      <c r="B158" s="230"/>
      <c r="C158" s="232" t="s">
        <v>234</v>
      </c>
      <c r="D158" s="263">
        <v>0</v>
      </c>
      <c r="E158" s="265">
        <v>41500</v>
      </c>
      <c r="F158" s="266">
        <f t="shared" ref="F158:F160" si="5">E158</f>
        <v>41500</v>
      </c>
    </row>
    <row r="159" spans="1:9" x14ac:dyDescent="0.55000000000000004">
      <c r="A159" s="230" t="s">
        <v>242</v>
      </c>
      <c r="B159" s="230" t="s">
        <v>199</v>
      </c>
      <c r="C159" s="230" t="s">
        <v>233</v>
      </c>
      <c r="D159" s="263">
        <v>52200</v>
      </c>
      <c r="E159" s="265">
        <v>52200</v>
      </c>
      <c r="F159" s="266">
        <f t="shared" si="5"/>
        <v>52200</v>
      </c>
      <c r="I159" s="233"/>
    </row>
    <row r="160" spans="1:9" x14ac:dyDescent="0.55000000000000004">
      <c r="A160" s="230"/>
      <c r="B160" s="230"/>
      <c r="C160" s="232" t="s">
        <v>234</v>
      </c>
      <c r="D160" s="267">
        <v>0</v>
      </c>
      <c r="E160" s="267">
        <v>0</v>
      </c>
      <c r="F160" s="266">
        <f t="shared" si="5"/>
        <v>0</v>
      </c>
    </row>
    <row r="161" spans="1:7" x14ac:dyDescent="0.55000000000000004">
      <c r="A161" s="230"/>
      <c r="B161" s="230"/>
      <c r="C161" s="230"/>
      <c r="D161" s="268"/>
      <c r="E161" s="268"/>
      <c r="F161" s="268"/>
    </row>
    <row r="162" spans="1:7" x14ac:dyDescent="0.55000000000000004">
      <c r="A162" s="360" t="s">
        <v>43</v>
      </c>
      <c r="B162" s="361"/>
      <c r="C162" s="362"/>
      <c r="D162" s="264">
        <f>SUM(D157:D161)</f>
        <v>102200</v>
      </c>
      <c r="E162" s="269">
        <f>SUM(E157:E161)</f>
        <v>108700</v>
      </c>
      <c r="F162" s="264">
        <f>SUM(F157:F161)</f>
        <v>108700</v>
      </c>
    </row>
    <row r="172" spans="1:7" x14ac:dyDescent="0.55000000000000004">
      <c r="A172" s="359" t="s">
        <v>269</v>
      </c>
      <c r="B172" s="359"/>
      <c r="C172" s="359"/>
      <c r="D172" s="359"/>
      <c r="E172" s="359"/>
      <c r="F172" s="359"/>
      <c r="G172" s="363"/>
    </row>
    <row r="173" spans="1:7" x14ac:dyDescent="0.55000000000000004">
      <c r="A173" s="359" t="s">
        <v>261</v>
      </c>
      <c r="B173" s="359"/>
      <c r="C173" s="359"/>
      <c r="D173" s="359"/>
      <c r="E173" s="359"/>
      <c r="F173" s="359"/>
      <c r="G173" s="363"/>
    </row>
    <row r="174" spans="1:7" x14ac:dyDescent="0.55000000000000004">
      <c r="A174" s="359" t="s">
        <v>231</v>
      </c>
      <c r="B174" s="359"/>
      <c r="C174" s="359"/>
      <c r="D174" s="359"/>
      <c r="E174" s="359"/>
      <c r="F174" s="359"/>
      <c r="G174" s="363"/>
    </row>
    <row r="175" spans="1:7" x14ac:dyDescent="0.55000000000000004">
      <c r="A175" s="227"/>
      <c r="B175" s="227"/>
      <c r="C175" s="227"/>
      <c r="D175" s="227"/>
      <c r="E175" s="227"/>
      <c r="F175" s="227"/>
      <c r="G175" s="227"/>
    </row>
    <row r="176" spans="1:7" x14ac:dyDescent="0.55000000000000004">
      <c r="A176" s="238" t="s">
        <v>232</v>
      </c>
      <c r="B176" s="238" t="s">
        <v>63</v>
      </c>
      <c r="C176" s="238" t="s">
        <v>60</v>
      </c>
      <c r="D176" s="238" t="s">
        <v>191</v>
      </c>
      <c r="E176" s="238" t="s">
        <v>262</v>
      </c>
      <c r="F176" s="185" t="s">
        <v>263</v>
      </c>
      <c r="G176" s="238" t="s">
        <v>43</v>
      </c>
    </row>
    <row r="177" spans="1:9" x14ac:dyDescent="0.55000000000000004">
      <c r="A177" s="240"/>
      <c r="B177" s="240"/>
      <c r="C177" s="240"/>
      <c r="D177" s="240"/>
      <c r="E177" s="240" t="s">
        <v>204</v>
      </c>
      <c r="F177" s="255" t="s">
        <v>264</v>
      </c>
      <c r="G177" s="240"/>
    </row>
    <row r="178" spans="1:9" x14ac:dyDescent="0.55000000000000004">
      <c r="A178" s="230" t="s">
        <v>239</v>
      </c>
      <c r="B178" s="230" t="s">
        <v>67</v>
      </c>
      <c r="C178" s="230" t="s">
        <v>233</v>
      </c>
      <c r="D178" s="231">
        <v>660000</v>
      </c>
      <c r="E178" s="231">
        <f>26500+29400</f>
        <v>55900</v>
      </c>
      <c r="F178" s="231">
        <f>130000+67375</f>
        <v>197375</v>
      </c>
      <c r="G178" s="231">
        <f>SUM(E178:F178)</f>
        <v>253275</v>
      </c>
      <c r="I178" s="231"/>
    </row>
    <row r="179" spans="1:9" x14ac:dyDescent="0.55000000000000004">
      <c r="A179" s="230"/>
      <c r="B179" s="230" t="s">
        <v>66</v>
      </c>
      <c r="C179" s="230" t="s">
        <v>233</v>
      </c>
      <c r="D179" s="231">
        <v>60000</v>
      </c>
      <c r="E179" s="231">
        <v>28280</v>
      </c>
      <c r="F179" s="231">
        <v>0</v>
      </c>
      <c r="G179" s="231">
        <f>SUM(E179:F179)</f>
        <v>28280</v>
      </c>
    </row>
    <row r="180" spans="1:9" x14ac:dyDescent="0.55000000000000004">
      <c r="A180" s="230" t="s">
        <v>242</v>
      </c>
      <c r="B180" s="230" t="s">
        <v>199</v>
      </c>
      <c r="C180" s="230" t="s">
        <v>233</v>
      </c>
      <c r="D180" s="231">
        <v>57500</v>
      </c>
      <c r="E180" s="253">
        <v>0</v>
      </c>
      <c r="F180" s="248">
        <v>30000</v>
      </c>
      <c r="G180" s="231">
        <f>SUM(E180:F180)</f>
        <v>30000</v>
      </c>
      <c r="I180" s="233"/>
    </row>
    <row r="181" spans="1:9" x14ac:dyDescent="0.55000000000000004">
      <c r="A181" s="230" t="s">
        <v>240</v>
      </c>
      <c r="B181" s="230" t="s">
        <v>94</v>
      </c>
      <c r="C181" s="230" t="s">
        <v>233</v>
      </c>
      <c r="D181" s="231">
        <v>0</v>
      </c>
      <c r="E181" s="231">
        <v>0</v>
      </c>
      <c r="F181" s="231">
        <v>0</v>
      </c>
      <c r="G181" s="231">
        <f>SUM(E181:F181)</f>
        <v>0</v>
      </c>
    </row>
    <row r="182" spans="1:9" x14ac:dyDescent="0.55000000000000004">
      <c r="A182" s="230"/>
      <c r="B182" s="230"/>
      <c r="C182" s="230"/>
      <c r="D182" s="231"/>
      <c r="E182" s="231"/>
      <c r="F182" s="231"/>
      <c r="G182" s="231"/>
    </row>
    <row r="183" spans="1:9" x14ac:dyDescent="0.55000000000000004">
      <c r="A183" s="360" t="s">
        <v>43</v>
      </c>
      <c r="B183" s="361"/>
      <c r="C183" s="362"/>
      <c r="D183" s="234">
        <f>SUM(D178:D182)</f>
        <v>777500</v>
      </c>
      <c r="E183" s="234">
        <f>SUM(E178:E182)</f>
        <v>84180</v>
      </c>
      <c r="F183" s="234">
        <f>SUM(F178:F182)</f>
        <v>227375</v>
      </c>
      <c r="G183" s="234">
        <f>SUM(G178:G182)</f>
        <v>311555</v>
      </c>
    </row>
    <row r="192" spans="1:9" x14ac:dyDescent="0.55000000000000004">
      <c r="D192" s="258"/>
      <c r="E192" s="258"/>
    </row>
    <row r="194" spans="1:9" x14ac:dyDescent="0.55000000000000004">
      <c r="D194" s="258"/>
    </row>
    <row r="195" spans="1:9" x14ac:dyDescent="0.55000000000000004">
      <c r="F195" s="258"/>
    </row>
    <row r="196" spans="1:9" x14ac:dyDescent="0.55000000000000004">
      <c r="A196" s="359" t="s">
        <v>269</v>
      </c>
      <c r="B196" s="359"/>
      <c r="C196" s="359"/>
      <c r="D196" s="359"/>
      <c r="E196" s="359"/>
      <c r="F196" s="359"/>
    </row>
    <row r="197" spans="1:9" x14ac:dyDescent="0.55000000000000004">
      <c r="A197" s="359" t="s">
        <v>265</v>
      </c>
      <c r="B197" s="359"/>
      <c r="C197" s="359"/>
      <c r="D197" s="359"/>
      <c r="E197" s="359"/>
      <c r="F197" s="359"/>
    </row>
    <row r="198" spans="1:9" x14ac:dyDescent="0.55000000000000004">
      <c r="A198" s="359" t="s">
        <v>231</v>
      </c>
      <c r="B198" s="359"/>
      <c r="C198" s="359"/>
      <c r="D198" s="359"/>
      <c r="E198" s="359"/>
      <c r="F198" s="359"/>
    </row>
    <row r="199" spans="1:9" x14ac:dyDescent="0.55000000000000004">
      <c r="A199" s="227"/>
      <c r="B199" s="227"/>
      <c r="C199" s="227"/>
      <c r="D199" s="227"/>
      <c r="E199" s="227"/>
      <c r="F199" s="227"/>
    </row>
    <row r="200" spans="1:9" x14ac:dyDescent="0.55000000000000004">
      <c r="A200" s="245" t="s">
        <v>232</v>
      </c>
      <c r="B200" s="238" t="s">
        <v>63</v>
      </c>
      <c r="C200" s="238" t="s">
        <v>60</v>
      </c>
      <c r="D200" s="238" t="s">
        <v>191</v>
      </c>
      <c r="E200" s="238" t="s">
        <v>266</v>
      </c>
      <c r="F200" s="238" t="s">
        <v>267</v>
      </c>
      <c r="G200" s="238" t="s">
        <v>43</v>
      </c>
    </row>
    <row r="201" spans="1:9" x14ac:dyDescent="0.55000000000000004">
      <c r="A201" s="246"/>
      <c r="B201" s="240"/>
      <c r="C201" s="240"/>
      <c r="D201" s="240"/>
      <c r="E201" s="240"/>
      <c r="F201" s="240" t="s">
        <v>268</v>
      </c>
      <c r="G201" s="240"/>
    </row>
    <row r="202" spans="1:9" x14ac:dyDescent="0.55000000000000004">
      <c r="A202" s="230" t="s">
        <v>239</v>
      </c>
      <c r="B202" s="230" t="s">
        <v>197</v>
      </c>
      <c r="C202" s="230" t="s">
        <v>233</v>
      </c>
      <c r="D202" s="231">
        <v>0</v>
      </c>
      <c r="E202" s="256">
        <v>0</v>
      </c>
      <c r="F202" s="257">
        <v>0</v>
      </c>
      <c r="G202" s="257">
        <f t="shared" ref="G202:G204" si="6">E202+F202</f>
        <v>0</v>
      </c>
    </row>
    <row r="203" spans="1:9" x14ac:dyDescent="0.55000000000000004">
      <c r="A203" s="230"/>
      <c r="B203" s="230" t="s">
        <v>67</v>
      </c>
      <c r="C203" s="230" t="s">
        <v>233</v>
      </c>
      <c r="D203" s="231">
        <v>70000</v>
      </c>
      <c r="E203" s="256">
        <v>0</v>
      </c>
      <c r="F203" s="257">
        <v>48180</v>
      </c>
      <c r="G203" s="257">
        <f t="shared" si="6"/>
        <v>48180</v>
      </c>
      <c r="I203" s="233"/>
    </row>
    <row r="204" spans="1:9" x14ac:dyDescent="0.55000000000000004">
      <c r="A204" s="230" t="s">
        <v>242</v>
      </c>
      <c r="B204" s="230" t="s">
        <v>199</v>
      </c>
      <c r="C204" s="230" t="s">
        <v>233</v>
      </c>
      <c r="D204" s="231">
        <v>135000</v>
      </c>
      <c r="E204" s="256">
        <v>0</v>
      </c>
      <c r="F204" s="257">
        <v>135000</v>
      </c>
      <c r="G204" s="257">
        <f t="shared" si="6"/>
        <v>135000</v>
      </c>
    </row>
    <row r="205" spans="1:9" x14ac:dyDescent="0.55000000000000004">
      <c r="A205" s="230"/>
      <c r="B205" s="230"/>
      <c r="C205" s="230"/>
      <c r="D205" s="254"/>
      <c r="E205" s="254"/>
      <c r="F205" s="254"/>
      <c r="G205" s="254"/>
    </row>
    <row r="206" spans="1:9" x14ac:dyDescent="0.55000000000000004">
      <c r="A206" s="360" t="s">
        <v>43</v>
      </c>
      <c r="B206" s="361"/>
      <c r="C206" s="362"/>
      <c r="D206" s="234">
        <f>SUM(D202:D205)</f>
        <v>205000</v>
      </c>
      <c r="E206" s="234">
        <f t="shared" ref="E206:G206" si="7">SUM(E202:E205)</f>
        <v>0</v>
      </c>
      <c r="F206" s="264">
        <f t="shared" si="7"/>
        <v>183180</v>
      </c>
      <c r="G206" s="234">
        <f t="shared" si="7"/>
        <v>183180</v>
      </c>
    </row>
    <row r="224" spans="2:2" x14ac:dyDescent="0.55000000000000004">
      <c r="B224" s="233"/>
    </row>
  </sheetData>
  <mergeCells count="40">
    <mergeCell ref="A56:C56"/>
    <mergeCell ref="A2:F2"/>
    <mergeCell ref="A3:F3"/>
    <mergeCell ref="A4:F4"/>
    <mergeCell ref="A12:C12"/>
    <mergeCell ref="A22:F22"/>
    <mergeCell ref="A23:F23"/>
    <mergeCell ref="A24:F24"/>
    <mergeCell ref="A38:C38"/>
    <mergeCell ref="A44:F44"/>
    <mergeCell ref="A45:F45"/>
    <mergeCell ref="A46:F46"/>
    <mergeCell ref="A119:C119"/>
    <mergeCell ref="A66:F66"/>
    <mergeCell ref="A67:F67"/>
    <mergeCell ref="A68:F68"/>
    <mergeCell ref="A83:C83"/>
    <mergeCell ref="A87:F87"/>
    <mergeCell ref="A88:F88"/>
    <mergeCell ref="A89:F89"/>
    <mergeCell ref="A98:C98"/>
    <mergeCell ref="A108:F108"/>
    <mergeCell ref="A109:F109"/>
    <mergeCell ref="A110:F110"/>
    <mergeCell ref="A183:C183"/>
    <mergeCell ref="A129:H129"/>
    <mergeCell ref="A130:H130"/>
    <mergeCell ref="A131:H131"/>
    <mergeCell ref="A144:C144"/>
    <mergeCell ref="A151:F151"/>
    <mergeCell ref="A152:F152"/>
    <mergeCell ref="A153:F153"/>
    <mergeCell ref="A162:C162"/>
    <mergeCell ref="A172:G172"/>
    <mergeCell ref="A173:G173"/>
    <mergeCell ref="A174:G174"/>
    <mergeCell ref="A196:F196"/>
    <mergeCell ref="A197:F197"/>
    <mergeCell ref="A198:F198"/>
    <mergeCell ref="A206:C206"/>
  </mergeCells>
  <pageMargins left="0" right="0" top="0.55118110236220474" bottom="0.55118110236220474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6</vt:i4>
      </vt:variant>
    </vt:vector>
  </HeadingPairs>
  <TitlesOfParts>
    <vt:vector size="18" baseType="lpstr">
      <vt:lpstr>งบแสดงฐานะการเงิน</vt:lpstr>
      <vt:lpstr>หมายเหตุงบทรัพย์สิน</vt:lpstr>
      <vt:lpstr>หมายเหตุเงินสดเงินฝาก</vt:lpstr>
      <vt:lpstr>หมายเหตุรายจ่ายค้างจ่าย</vt:lpstr>
      <vt:lpstr>เงินรับฝาก</vt:lpstr>
      <vt:lpstr>เงินสะสม</vt:lpstr>
      <vt:lpstr>จ่ายเงินสะสม</vt:lpstr>
      <vt:lpstr>Sheet1</vt:lpstr>
      <vt:lpstr>Sheet4</vt:lpstr>
      <vt:lpstr>รายจ่ายจากเงินรายรับ</vt:lpstr>
      <vt:lpstr>รายจ่ายจากเงินสะสม</vt:lpstr>
      <vt:lpstr>รายจ่ายตามแผนงาน</vt:lpstr>
      <vt:lpstr>Sheet4!Print_Titles</vt:lpstr>
      <vt:lpstr>รายจ่ายจากเงินรายรับ!Print_Titles</vt:lpstr>
      <vt:lpstr>รายจ่ายจากเงินสะสม!Print_Titles</vt:lpstr>
      <vt:lpstr>หมายเหตุงบทรัพย์สิน!Print_Titles</vt:lpstr>
      <vt:lpstr>หมายเหตุเงินสดเงินฝาก!Print_Titles</vt:lpstr>
      <vt:lpstr>หมายเหตุรายจ่ายค้างจ่าย!Print_Titles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2016-01-05T03:00:05Z</cp:lastPrinted>
  <dcterms:created xsi:type="dcterms:W3CDTF">2015-11-19T04:44:10Z</dcterms:created>
  <dcterms:modified xsi:type="dcterms:W3CDTF">2016-01-06T06:54:11Z</dcterms:modified>
</cp:coreProperties>
</file>